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filterPrivacy="1"/>
  <xr:revisionPtr revIDLastSave="0" documentId="13_ncr:1_{92D220A0-4A5B-4622-8F19-F3AD7E76ED23}" xr6:coauthVersionLast="46" xr6:coauthVersionMax="46" xr10:uidLastSave="{00000000-0000-0000-0000-000000000000}"/>
  <workbookProtection workbookAlgorithmName="SHA-512" workbookHashValue="+NQvASqvpx7R4zdOPJypANKU7DACGsWfXlP2QW3gpfIeVLzZwzfsy+IFs3CROBWhpvETLQT2BNebOrcV5ddPtA==" workbookSaltValue="usfqqJOM2l3QKRORB3232w==" workbookSpinCount="100000" lockStructure="1"/>
  <bookViews>
    <workbookView xWindow="20370" yWindow="-120" windowWidth="29040" windowHeight="15840" tabRatio="749" firstSheet="1" activeTab="6"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Anexo 1 Modificaciones" sheetId="13" state="hidden" r:id="rId8"/>
    <sheet name="Anexo 2 Reporte Materialización" sheetId="16" state="hidden" r:id="rId9"/>
    <sheet name="Hoja4" sheetId="19" state="hidden" r:id="rId10"/>
    <sheet name="Anexo 3 Report Acciones Prevent" sheetId="18" state="hidden" r:id="rId11"/>
    <sheet name="Anexo 4 Informe de Monitoreo" sheetId="15" state="hidden" r:id="rId12"/>
  </sheets>
  <definedNames>
    <definedName name="_xlnm._FilterDatabase" localSheetId="0" hidden="1">'0 - CRITERIOS'!$K$9:$P$34</definedName>
    <definedName name="_xlnm._FilterDatabase" localSheetId="5" hidden="1">'5-CONTROLES'!$A$10:$AU$241</definedName>
    <definedName name="_xlnm._FilterDatabase" localSheetId="7" hidden="1">'Anexo 1 Modificaciones'!$B$8:$M$8</definedName>
    <definedName name="_xlnm._FilterDatabase" localSheetId="6" hidden="1">'MAPA DE RIESGOS DE GESTIÓN'!$A$7:$BD$7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8" i="1" l="1"/>
  <c r="I8" i="1"/>
  <c r="J8" i="1"/>
  <c r="K8" i="1"/>
  <c r="M51" i="1"/>
  <c r="AS227" i="1"/>
  <c r="AS226" i="1"/>
  <c r="AS225" i="1"/>
  <c r="AS224" i="1"/>
  <c r="AS223" i="1"/>
  <c r="AS222" i="1"/>
  <c r="AS221" i="1"/>
  <c r="AS218" i="1"/>
  <c r="AS216" i="1"/>
  <c r="AS215" i="1"/>
  <c r="AS212" i="1"/>
  <c r="AS209" i="1"/>
  <c r="AS206" i="1"/>
  <c r="AS204" i="1"/>
  <c r="AS203" i="1"/>
  <c r="AS200" i="1"/>
  <c r="AS198" i="1"/>
  <c r="AS197" i="1"/>
  <c r="AS194" i="1"/>
  <c r="AS191" i="1"/>
  <c r="AS188" i="1"/>
  <c r="AS186" i="1"/>
  <c r="AS185" i="1"/>
  <c r="AS182" i="1"/>
  <c r="AS179" i="1"/>
  <c r="AS176" i="1"/>
  <c r="AS173" i="1"/>
  <c r="AS170" i="1"/>
  <c r="AS167" i="1"/>
  <c r="AS164" i="1"/>
  <c r="AS161" i="1"/>
  <c r="AS158" i="1"/>
  <c r="AS155" i="1"/>
  <c r="AS152" i="1"/>
  <c r="AS149" i="1"/>
  <c r="AS146" i="1"/>
  <c r="AS143" i="1"/>
  <c r="AS140" i="1"/>
  <c r="AS137" i="1"/>
  <c r="AS134" i="1"/>
  <c r="AS132" i="1"/>
  <c r="AS131" i="1"/>
  <c r="AS130" i="1"/>
  <c r="AS129" i="1"/>
  <c r="AS128" i="1"/>
  <c r="AS125" i="1"/>
  <c r="AS124" i="1"/>
  <c r="AS123" i="1"/>
  <c r="AS122" i="1"/>
  <c r="AS120" i="1"/>
  <c r="AS119" i="1"/>
  <c r="AS116" i="1"/>
  <c r="AS113" i="1"/>
  <c r="AS110" i="1"/>
  <c r="AS108" i="1"/>
  <c r="AS107" i="1"/>
  <c r="AS104" i="1"/>
  <c r="AS102" i="1"/>
  <c r="AS101" i="1"/>
  <c r="AS98" i="1"/>
  <c r="AS97" i="1"/>
  <c r="AS96" i="1"/>
  <c r="AS95" i="1"/>
  <c r="AS92" i="1"/>
  <c r="AS90" i="1"/>
  <c r="AS89" i="1"/>
  <c r="AS88" i="1"/>
  <c r="AS87" i="1"/>
  <c r="AS86" i="1"/>
  <c r="AS85" i="1"/>
  <c r="AS84" i="1"/>
  <c r="AS83" i="1"/>
  <c r="AS82" i="1"/>
  <c r="AS81" i="1"/>
  <c r="AS80" i="1"/>
  <c r="AS79" i="1"/>
  <c r="AS78" i="1"/>
  <c r="AS77" i="1"/>
  <c r="AS74" i="1"/>
  <c r="AS71" i="1"/>
  <c r="AS68" i="1"/>
  <c r="AS67" i="1"/>
  <c r="AS66" i="1"/>
  <c r="AS65" i="1"/>
  <c r="AS63" i="1"/>
  <c r="AS62" i="1"/>
  <c r="AS61" i="1"/>
  <c r="AS60" i="1"/>
  <c r="AS59" i="1"/>
  <c r="AS58" i="1"/>
  <c r="AS57" i="1"/>
  <c r="AS56" i="1"/>
  <c r="AS53" i="1"/>
  <c r="AS50" i="1"/>
  <c r="AS47" i="1"/>
  <c r="AS44" i="1"/>
  <c r="AS41" i="1"/>
  <c r="AS35" i="1"/>
  <c r="AS32" i="1"/>
  <c r="AS29" i="1"/>
  <c r="AS23" i="1"/>
  <c r="AS20" i="1"/>
  <c r="AS17" i="1"/>
  <c r="AS15" i="1"/>
  <c r="AS14" i="1"/>
  <c r="AS13" i="1"/>
  <c r="AS12" i="1"/>
  <c r="AS11" i="1"/>
  <c r="AS10" i="1"/>
  <c r="AS9" i="1"/>
  <c r="AS8" i="1"/>
  <c r="K182" i="1"/>
  <c r="J182" i="1"/>
  <c r="I182" i="1"/>
  <c r="AA11" i="8"/>
  <c r="AA12" i="8"/>
  <c r="AA13" i="8"/>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39" i="8"/>
  <c r="AA40" i="8"/>
  <c r="AA41" i="8"/>
  <c r="AA42" i="8"/>
  <c r="AA43" i="8"/>
  <c r="AA44" i="8"/>
  <c r="AA45" i="8"/>
  <c r="AA46" i="8"/>
  <c r="AA47" i="8"/>
  <c r="AA48" i="8"/>
  <c r="AA49" i="8"/>
  <c r="AA50" i="8"/>
  <c r="AA51" i="8"/>
  <c r="AA52" i="8"/>
  <c r="AA53" i="8"/>
  <c r="AA54" i="8"/>
  <c r="AA55" i="8"/>
  <c r="AA56" i="8"/>
  <c r="AA57" i="8"/>
  <c r="AA58" i="8"/>
  <c r="AA59" i="8"/>
  <c r="AA60" i="8"/>
  <c r="AA61" i="8"/>
  <c r="AA62" i="8"/>
  <c r="AA63" i="8"/>
  <c r="AA64" i="8"/>
  <c r="AA65" i="8"/>
  <c r="AA66" i="8"/>
  <c r="AA67" i="8"/>
  <c r="AA68" i="8"/>
  <c r="AA69" i="8"/>
  <c r="AA70" i="8"/>
  <c r="AA71" i="8"/>
  <c r="AA72" i="8"/>
  <c r="AA73" i="8"/>
  <c r="AA74" i="8"/>
  <c r="AA75" i="8"/>
  <c r="AA76" i="8"/>
  <c r="AA77" i="8"/>
  <c r="AA78" i="8"/>
  <c r="AA79" i="8"/>
  <c r="AA80" i="8"/>
  <c r="AA81" i="8"/>
  <c r="AA82" i="8"/>
  <c r="AA83" i="8"/>
  <c r="AA84" i="8"/>
  <c r="AA85" i="8"/>
  <c r="AA86" i="8"/>
  <c r="AA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Q58" i="8"/>
  <c r="Q59" i="8"/>
  <c r="Q60" i="8"/>
  <c r="Q61" i="8"/>
  <c r="Q62" i="8"/>
  <c r="Q63" i="8"/>
  <c r="Q64" i="8"/>
  <c r="Q65" i="8"/>
  <c r="Q66" i="8"/>
  <c r="Q67" i="8"/>
  <c r="Q68" i="8"/>
  <c r="Q69" i="8"/>
  <c r="Q70" i="8"/>
  <c r="Q71" i="8"/>
  <c r="Q72" i="8"/>
  <c r="Q73" i="8"/>
  <c r="Q74" i="8"/>
  <c r="Q75" i="8"/>
  <c r="Q76" i="8"/>
  <c r="Q77" i="8"/>
  <c r="Q78" i="8"/>
  <c r="Q79" i="8"/>
  <c r="Q80" i="8"/>
  <c r="Q81" i="8"/>
  <c r="Q82" i="8"/>
  <c r="Q83" i="8"/>
  <c r="Q84" i="8"/>
  <c r="Q85" i="8"/>
  <c r="Q86" i="8"/>
  <c r="Q10" i="8"/>
  <c r="AB18" i="8" l="1"/>
  <c r="AB22" i="8"/>
  <c r="AB26" i="8"/>
  <c r="AB30" i="8"/>
  <c r="AB37" i="8"/>
  <c r="AB38" i="8"/>
  <c r="AB42" i="8"/>
  <c r="AB45" i="8"/>
  <c r="AB50" i="8"/>
  <c r="AB54" i="8"/>
  <c r="AB58" i="8"/>
  <c r="AB62" i="8"/>
  <c r="AB65" i="8"/>
  <c r="AB66" i="8"/>
  <c r="AB73" i="8"/>
  <c r="AB74" i="8"/>
  <c r="AB78" i="8"/>
  <c r="AB82" i="8"/>
  <c r="AB86" i="8"/>
  <c r="AB10" i="8"/>
  <c r="AB14" i="8"/>
  <c r="AB46" i="8"/>
  <c r="AB70" i="8"/>
  <c r="AB34"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O86" i="8"/>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AB12" i="8" s="1"/>
  <c r="O11" i="8"/>
  <c r="N86" i="8"/>
  <c r="N85" i="8"/>
  <c r="N84" i="8"/>
  <c r="N83" i="8"/>
  <c r="AB83" i="8" s="1"/>
  <c r="N82" i="8"/>
  <c r="N81" i="8"/>
  <c r="N80" i="8"/>
  <c r="N79" i="8"/>
  <c r="AB79" i="8" s="1"/>
  <c r="N78" i="8"/>
  <c r="N77" i="8"/>
  <c r="N76" i="8"/>
  <c r="N75" i="8"/>
  <c r="AB75" i="8" s="1"/>
  <c r="N74" i="8"/>
  <c r="N73" i="8"/>
  <c r="N72" i="8"/>
  <c r="N71" i="8"/>
  <c r="AB71" i="8" s="1"/>
  <c r="N70" i="8"/>
  <c r="N69" i="8"/>
  <c r="N68" i="8"/>
  <c r="N67" i="8"/>
  <c r="AB67" i="8" s="1"/>
  <c r="N66" i="8"/>
  <c r="N65" i="8"/>
  <c r="N64" i="8"/>
  <c r="N63" i="8"/>
  <c r="AB63" i="8" s="1"/>
  <c r="N62" i="8"/>
  <c r="N61" i="8"/>
  <c r="N60" i="8"/>
  <c r="N59" i="8"/>
  <c r="AB59" i="8" s="1"/>
  <c r="N58" i="8"/>
  <c r="N57" i="8"/>
  <c r="N56" i="8"/>
  <c r="N55" i="8"/>
  <c r="AB55" i="8" s="1"/>
  <c r="N54" i="8"/>
  <c r="N53" i="8"/>
  <c r="N52" i="8"/>
  <c r="N51" i="8"/>
  <c r="AB51" i="8" s="1"/>
  <c r="N50" i="8"/>
  <c r="N49" i="8"/>
  <c r="N48" i="8"/>
  <c r="N47" i="8"/>
  <c r="AB47" i="8" s="1"/>
  <c r="N46" i="8"/>
  <c r="N45" i="8"/>
  <c r="N44" i="8"/>
  <c r="N43" i="8"/>
  <c r="AB43" i="8" s="1"/>
  <c r="N42" i="8"/>
  <c r="N41" i="8"/>
  <c r="N40" i="8"/>
  <c r="N39" i="8"/>
  <c r="AB39" i="8" s="1"/>
  <c r="N38" i="8"/>
  <c r="N37" i="8"/>
  <c r="N36" i="8"/>
  <c r="N35" i="8"/>
  <c r="AB35" i="8" s="1"/>
  <c r="N34" i="8"/>
  <c r="N33" i="8"/>
  <c r="N32" i="8"/>
  <c r="N31" i="8"/>
  <c r="AB31" i="8" s="1"/>
  <c r="N30" i="8"/>
  <c r="N29" i="8"/>
  <c r="N28" i="8"/>
  <c r="N27" i="8"/>
  <c r="AB27" i="8" s="1"/>
  <c r="N26" i="8"/>
  <c r="N25" i="8"/>
  <c r="N24" i="8"/>
  <c r="N23" i="8"/>
  <c r="AB23" i="8" s="1"/>
  <c r="N22" i="8"/>
  <c r="N21" i="8"/>
  <c r="N20" i="8"/>
  <c r="N19" i="8"/>
  <c r="AB19" i="8" s="1"/>
  <c r="N18" i="8"/>
  <c r="N17" i="8"/>
  <c r="N16" i="8"/>
  <c r="N15" i="8"/>
  <c r="AB15" i="8" s="1"/>
  <c r="N14" i="8"/>
  <c r="N13" i="8"/>
  <c r="N12" i="8"/>
  <c r="N11" i="8"/>
  <c r="AB11" i="8" s="1"/>
  <c r="AB16" i="8"/>
  <c r="AB32" i="8"/>
  <c r="AB48" i="8"/>
  <c r="AB64" i="8"/>
  <c r="AB80" i="8"/>
  <c r="AB13" i="8"/>
  <c r="AB20" i="8"/>
  <c r="AB21" i="8"/>
  <c r="AB24" i="8"/>
  <c r="AB25" i="8"/>
  <c r="AB28" i="8"/>
  <c r="AB29" i="8"/>
  <c r="AB33" i="8"/>
  <c r="AB36" i="8"/>
  <c r="AB40" i="8"/>
  <c r="AB41" i="8"/>
  <c r="AB44" i="8"/>
  <c r="AB49" i="8"/>
  <c r="AB52" i="8"/>
  <c r="AB53" i="8"/>
  <c r="AB56" i="8"/>
  <c r="AB57" i="8"/>
  <c r="AB60" i="8"/>
  <c r="AB61" i="8"/>
  <c r="AB68" i="8"/>
  <c r="AB69" i="8"/>
  <c r="AB72" i="8"/>
  <c r="AB76" i="8"/>
  <c r="AB77" i="8"/>
  <c r="AB81" i="8"/>
  <c r="AB84" i="8"/>
  <c r="AB85" i="8"/>
  <c r="AB17" i="8" l="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6" i="1" l="1"/>
  <c r="E68" i="12" l="1"/>
  <c r="F41" i="1"/>
  <c r="M41" i="1"/>
  <c r="B41" i="1"/>
  <c r="D149" i="1"/>
  <c r="E227" i="12"/>
  <c r="D38" i="1"/>
  <c r="D17" i="1"/>
  <c r="E77" i="12"/>
  <c r="E74" i="12"/>
  <c r="E41" i="12"/>
  <c r="Z58" i="8"/>
  <c r="D47" i="1"/>
  <c r="E50" i="12"/>
  <c r="O67" i="1"/>
  <c r="D62" i="1"/>
  <c r="D53" i="1"/>
  <c r="D77" i="1"/>
  <c r="F61" i="8"/>
  <c r="M135" i="1"/>
  <c r="M134" i="1"/>
  <c r="S232" i="1"/>
  <c r="P232" i="1"/>
  <c r="O232" i="1"/>
  <c r="N232" i="1"/>
  <c r="M232" i="1"/>
  <c r="S231" i="1"/>
  <c r="P231" i="1"/>
  <c r="O231" i="1"/>
  <c r="N231" i="1"/>
  <c r="M231" i="1"/>
  <c r="Y230" i="1"/>
  <c r="S230" i="1"/>
  <c r="P230" i="1"/>
  <c r="O230" i="1"/>
  <c r="N230" i="1"/>
  <c r="M230" i="1"/>
  <c r="K230" i="1"/>
  <c r="G230" i="1"/>
  <c r="F230" i="1"/>
  <c r="E230" i="1"/>
  <c r="D230" i="1"/>
  <c r="B230" i="1"/>
  <c r="S229" i="1"/>
  <c r="P229" i="1"/>
  <c r="O229" i="1"/>
  <c r="N229" i="1"/>
  <c r="M229" i="1"/>
  <c r="S228" i="1"/>
  <c r="P228" i="1"/>
  <c r="O228" i="1"/>
  <c r="N228" i="1"/>
  <c r="M228" i="1"/>
  <c r="Y227" i="1"/>
  <c r="S227" i="1"/>
  <c r="P227" i="1"/>
  <c r="O227" i="1"/>
  <c r="N227" i="1"/>
  <c r="M227" i="1"/>
  <c r="K227" i="1"/>
  <c r="G227" i="1"/>
  <c r="F227" i="1"/>
  <c r="E227" i="1"/>
  <c r="D227" i="1"/>
  <c r="B227" i="1"/>
  <c r="S226" i="1"/>
  <c r="P226" i="1"/>
  <c r="O226" i="1"/>
  <c r="N226" i="1"/>
  <c r="M226" i="1"/>
  <c r="S225" i="1"/>
  <c r="P225" i="1"/>
  <c r="O225" i="1"/>
  <c r="N225" i="1"/>
  <c r="M225" i="1"/>
  <c r="Y224" i="1"/>
  <c r="S224" i="1"/>
  <c r="P224" i="1"/>
  <c r="O224" i="1"/>
  <c r="N224" i="1"/>
  <c r="M224" i="1"/>
  <c r="K224" i="1"/>
  <c r="G224" i="1"/>
  <c r="F224" i="1"/>
  <c r="E224" i="1"/>
  <c r="D224" i="1"/>
  <c r="B224" i="1"/>
  <c r="S223" i="1"/>
  <c r="P223" i="1"/>
  <c r="O223" i="1"/>
  <c r="N223" i="1"/>
  <c r="M223" i="1"/>
  <c r="S222" i="1"/>
  <c r="P222" i="1"/>
  <c r="O222" i="1"/>
  <c r="N222" i="1"/>
  <c r="M222" i="1"/>
  <c r="Y221" i="1"/>
  <c r="S221" i="1"/>
  <c r="P221" i="1"/>
  <c r="O221" i="1"/>
  <c r="N221" i="1"/>
  <c r="M221" i="1"/>
  <c r="K221" i="1"/>
  <c r="G221" i="1"/>
  <c r="F221" i="1"/>
  <c r="E221" i="1"/>
  <c r="D221" i="1"/>
  <c r="B221" i="1"/>
  <c r="S220" i="1"/>
  <c r="P220" i="1"/>
  <c r="O220" i="1"/>
  <c r="N220" i="1"/>
  <c r="M220" i="1"/>
  <c r="S219" i="1"/>
  <c r="P219" i="1"/>
  <c r="O219" i="1"/>
  <c r="N219" i="1"/>
  <c r="M219" i="1"/>
  <c r="Y218" i="1"/>
  <c r="S218" i="1"/>
  <c r="P218" i="1"/>
  <c r="O218" i="1"/>
  <c r="N218" i="1"/>
  <c r="M218" i="1"/>
  <c r="K218" i="1"/>
  <c r="G218" i="1"/>
  <c r="F218" i="1"/>
  <c r="E218" i="1"/>
  <c r="D218" i="1"/>
  <c r="B218" i="1"/>
  <c r="S217" i="1"/>
  <c r="P217" i="1"/>
  <c r="O217" i="1"/>
  <c r="N217" i="1"/>
  <c r="M217" i="1"/>
  <c r="S216" i="1"/>
  <c r="P216" i="1"/>
  <c r="O216" i="1"/>
  <c r="N216" i="1"/>
  <c r="M216" i="1"/>
  <c r="Y215" i="1"/>
  <c r="S215" i="1"/>
  <c r="P215" i="1"/>
  <c r="O215" i="1"/>
  <c r="N215" i="1"/>
  <c r="M215" i="1"/>
  <c r="K215" i="1"/>
  <c r="G215" i="1"/>
  <c r="F215" i="1"/>
  <c r="E215" i="1"/>
  <c r="D215" i="1"/>
  <c r="B215" i="1"/>
  <c r="S214" i="1"/>
  <c r="P214" i="1"/>
  <c r="O214" i="1"/>
  <c r="N214" i="1"/>
  <c r="M214" i="1"/>
  <c r="S213" i="1"/>
  <c r="P213" i="1"/>
  <c r="O213" i="1"/>
  <c r="N213" i="1"/>
  <c r="M213" i="1"/>
  <c r="Y212" i="1"/>
  <c r="S212" i="1"/>
  <c r="P212" i="1"/>
  <c r="O212" i="1"/>
  <c r="N212" i="1"/>
  <c r="M212" i="1"/>
  <c r="K212" i="1"/>
  <c r="G212" i="1"/>
  <c r="F212" i="1"/>
  <c r="E212" i="1"/>
  <c r="D212" i="1"/>
  <c r="B212" i="1"/>
  <c r="S211" i="1"/>
  <c r="P211" i="1"/>
  <c r="O211" i="1"/>
  <c r="N211" i="1"/>
  <c r="M211" i="1"/>
  <c r="S210" i="1"/>
  <c r="P210" i="1"/>
  <c r="O210" i="1"/>
  <c r="N210" i="1"/>
  <c r="M210" i="1"/>
  <c r="Y209" i="1"/>
  <c r="S209" i="1"/>
  <c r="P209" i="1"/>
  <c r="O209" i="1"/>
  <c r="N209" i="1"/>
  <c r="M209" i="1"/>
  <c r="K209" i="1"/>
  <c r="G209" i="1"/>
  <c r="F209" i="1"/>
  <c r="E209" i="1"/>
  <c r="D209" i="1"/>
  <c r="B209" i="1"/>
  <c r="S208" i="1"/>
  <c r="P208" i="1"/>
  <c r="O208" i="1"/>
  <c r="N208" i="1"/>
  <c r="M208" i="1"/>
  <c r="S207" i="1"/>
  <c r="P207" i="1"/>
  <c r="O207" i="1"/>
  <c r="N207" i="1"/>
  <c r="M207" i="1"/>
  <c r="Y206" i="1"/>
  <c r="S206" i="1"/>
  <c r="P206" i="1"/>
  <c r="O206" i="1"/>
  <c r="N206" i="1"/>
  <c r="M206" i="1"/>
  <c r="K206" i="1"/>
  <c r="G206" i="1"/>
  <c r="F206" i="1"/>
  <c r="D206" i="1"/>
  <c r="B206" i="1"/>
  <c r="S205" i="1"/>
  <c r="P205" i="1"/>
  <c r="O205" i="1"/>
  <c r="N205" i="1"/>
  <c r="M205" i="1"/>
  <c r="S204" i="1"/>
  <c r="P204" i="1"/>
  <c r="O204" i="1"/>
  <c r="N204" i="1"/>
  <c r="M204" i="1"/>
  <c r="Y203" i="1"/>
  <c r="S203" i="1"/>
  <c r="P203" i="1"/>
  <c r="O203" i="1"/>
  <c r="N203" i="1"/>
  <c r="M203" i="1"/>
  <c r="K203" i="1"/>
  <c r="G203" i="1"/>
  <c r="F203" i="1"/>
  <c r="E203" i="1"/>
  <c r="D203" i="1"/>
  <c r="B203" i="1"/>
  <c r="S202" i="1"/>
  <c r="P202" i="1"/>
  <c r="O202" i="1"/>
  <c r="N202" i="1"/>
  <c r="M202" i="1"/>
  <c r="S201" i="1"/>
  <c r="P201" i="1"/>
  <c r="O201" i="1"/>
  <c r="N201" i="1"/>
  <c r="M201" i="1"/>
  <c r="Y200" i="1"/>
  <c r="S200" i="1"/>
  <c r="P200" i="1"/>
  <c r="O200" i="1"/>
  <c r="N200" i="1"/>
  <c r="M200" i="1"/>
  <c r="K200" i="1"/>
  <c r="G200" i="1"/>
  <c r="F200" i="1"/>
  <c r="E200" i="1"/>
  <c r="D200" i="1"/>
  <c r="B200" i="1"/>
  <c r="S199" i="1"/>
  <c r="P199" i="1"/>
  <c r="O199" i="1"/>
  <c r="N199" i="1"/>
  <c r="M199" i="1"/>
  <c r="S198" i="1"/>
  <c r="P198" i="1"/>
  <c r="O198" i="1"/>
  <c r="N198" i="1"/>
  <c r="M198" i="1"/>
  <c r="Y197" i="1"/>
  <c r="S197" i="1"/>
  <c r="P197" i="1"/>
  <c r="O197" i="1"/>
  <c r="N197" i="1"/>
  <c r="M197" i="1"/>
  <c r="K197" i="1"/>
  <c r="G197" i="1"/>
  <c r="F197" i="1"/>
  <c r="E197" i="1"/>
  <c r="D197" i="1"/>
  <c r="B197" i="1"/>
  <c r="S196" i="1"/>
  <c r="P196" i="1"/>
  <c r="O196" i="1"/>
  <c r="N196" i="1"/>
  <c r="M196" i="1"/>
  <c r="S195" i="1"/>
  <c r="P195" i="1"/>
  <c r="O195" i="1"/>
  <c r="N195" i="1"/>
  <c r="M195" i="1"/>
  <c r="Y194" i="1"/>
  <c r="S194" i="1"/>
  <c r="P194" i="1"/>
  <c r="O194" i="1"/>
  <c r="N194" i="1"/>
  <c r="M194" i="1"/>
  <c r="K194" i="1"/>
  <c r="G194" i="1"/>
  <c r="F194" i="1"/>
  <c r="E194" i="1"/>
  <c r="D194" i="1"/>
  <c r="B194" i="1"/>
  <c r="S193" i="1"/>
  <c r="P193" i="1"/>
  <c r="O193" i="1"/>
  <c r="N193" i="1"/>
  <c r="M193" i="1"/>
  <c r="S192" i="1"/>
  <c r="P192" i="1"/>
  <c r="O192" i="1"/>
  <c r="N192" i="1"/>
  <c r="M192" i="1"/>
  <c r="Y191" i="1"/>
  <c r="S191" i="1"/>
  <c r="P191" i="1"/>
  <c r="O191" i="1"/>
  <c r="N191" i="1"/>
  <c r="M191" i="1"/>
  <c r="K191" i="1"/>
  <c r="G191" i="1"/>
  <c r="F191" i="1"/>
  <c r="E191" i="1"/>
  <c r="D191" i="1"/>
  <c r="B191" i="1"/>
  <c r="S190" i="1"/>
  <c r="P190" i="1"/>
  <c r="O190" i="1"/>
  <c r="N190" i="1"/>
  <c r="M190" i="1"/>
  <c r="S189" i="1"/>
  <c r="P189" i="1"/>
  <c r="O189" i="1"/>
  <c r="N189" i="1"/>
  <c r="M189" i="1"/>
  <c r="Y188" i="1"/>
  <c r="S188" i="1"/>
  <c r="P188" i="1"/>
  <c r="O188" i="1"/>
  <c r="N188" i="1"/>
  <c r="M188" i="1"/>
  <c r="K188" i="1"/>
  <c r="G188" i="1"/>
  <c r="F188" i="1"/>
  <c r="E188" i="1"/>
  <c r="D188" i="1"/>
  <c r="B188" i="1"/>
  <c r="S187" i="1"/>
  <c r="P187" i="1"/>
  <c r="O187" i="1"/>
  <c r="N187" i="1"/>
  <c r="M187" i="1"/>
  <c r="S186" i="1"/>
  <c r="P186" i="1"/>
  <c r="O186" i="1"/>
  <c r="N186" i="1"/>
  <c r="M186" i="1"/>
  <c r="Y185" i="1"/>
  <c r="S185" i="1"/>
  <c r="P185" i="1"/>
  <c r="O185" i="1"/>
  <c r="N185" i="1"/>
  <c r="M185" i="1"/>
  <c r="K185" i="1"/>
  <c r="G185" i="1"/>
  <c r="F185" i="1"/>
  <c r="E185" i="1"/>
  <c r="D185" i="1"/>
  <c r="B185" i="1"/>
  <c r="S184" i="1"/>
  <c r="P184" i="1"/>
  <c r="O184" i="1"/>
  <c r="N184" i="1"/>
  <c r="M184" i="1"/>
  <c r="S183" i="1"/>
  <c r="P183" i="1"/>
  <c r="O183" i="1"/>
  <c r="N183" i="1"/>
  <c r="M183" i="1"/>
  <c r="Y182" i="1"/>
  <c r="S182" i="1"/>
  <c r="P182" i="1"/>
  <c r="O182" i="1"/>
  <c r="N182" i="1"/>
  <c r="M182" i="1"/>
  <c r="G182" i="1"/>
  <c r="F182" i="1"/>
  <c r="E182" i="1"/>
  <c r="D182" i="1"/>
  <c r="B182" i="1"/>
  <c r="S181" i="1"/>
  <c r="P181" i="1"/>
  <c r="O181" i="1"/>
  <c r="N181" i="1"/>
  <c r="M181" i="1"/>
  <c r="S180" i="1"/>
  <c r="P180" i="1"/>
  <c r="O180" i="1"/>
  <c r="N180" i="1"/>
  <c r="M180" i="1"/>
  <c r="Y179" i="1"/>
  <c r="S179" i="1"/>
  <c r="P179" i="1"/>
  <c r="O179" i="1"/>
  <c r="N179" i="1"/>
  <c r="M179" i="1"/>
  <c r="K179" i="1"/>
  <c r="G179" i="1"/>
  <c r="F179" i="1"/>
  <c r="E179" i="1"/>
  <c r="D179" i="1"/>
  <c r="B179" i="1"/>
  <c r="S178" i="1"/>
  <c r="P178" i="1"/>
  <c r="O178" i="1"/>
  <c r="N178" i="1"/>
  <c r="M178" i="1"/>
  <c r="S177" i="1"/>
  <c r="P177" i="1"/>
  <c r="O177" i="1"/>
  <c r="N177" i="1"/>
  <c r="M177" i="1"/>
  <c r="Y176" i="1"/>
  <c r="S176" i="1"/>
  <c r="P176" i="1"/>
  <c r="O176" i="1"/>
  <c r="N176" i="1"/>
  <c r="M176" i="1"/>
  <c r="K176" i="1"/>
  <c r="G176" i="1"/>
  <c r="F176" i="1"/>
  <c r="E176" i="1"/>
  <c r="D176" i="1"/>
  <c r="B176" i="1"/>
  <c r="S175" i="1"/>
  <c r="P175" i="1"/>
  <c r="O175" i="1"/>
  <c r="N175" i="1"/>
  <c r="M175" i="1"/>
  <c r="S174" i="1"/>
  <c r="P174" i="1"/>
  <c r="O174" i="1"/>
  <c r="N174" i="1"/>
  <c r="M174" i="1"/>
  <c r="Y173" i="1"/>
  <c r="S173" i="1"/>
  <c r="P173" i="1"/>
  <c r="O173" i="1"/>
  <c r="N173" i="1"/>
  <c r="M173" i="1"/>
  <c r="K173" i="1"/>
  <c r="G173" i="1"/>
  <c r="F173" i="1"/>
  <c r="E173" i="1"/>
  <c r="D173" i="1"/>
  <c r="B173" i="1"/>
  <c r="S172" i="1"/>
  <c r="P172" i="1"/>
  <c r="O172" i="1"/>
  <c r="N172" i="1"/>
  <c r="M172" i="1"/>
  <c r="S171" i="1"/>
  <c r="P171" i="1"/>
  <c r="O171" i="1"/>
  <c r="N171" i="1"/>
  <c r="M171" i="1"/>
  <c r="Y170" i="1"/>
  <c r="S170" i="1"/>
  <c r="P170" i="1"/>
  <c r="O170" i="1"/>
  <c r="N170" i="1"/>
  <c r="M170" i="1"/>
  <c r="K170" i="1"/>
  <c r="G170" i="1"/>
  <c r="F170" i="1"/>
  <c r="E170" i="1"/>
  <c r="D170" i="1"/>
  <c r="B170" i="1"/>
  <c r="S169" i="1"/>
  <c r="P169" i="1"/>
  <c r="O169" i="1"/>
  <c r="N169" i="1"/>
  <c r="M169" i="1"/>
  <c r="S168" i="1"/>
  <c r="P168" i="1"/>
  <c r="O168" i="1"/>
  <c r="N168" i="1"/>
  <c r="M168" i="1"/>
  <c r="Y167" i="1"/>
  <c r="S167" i="1"/>
  <c r="P167" i="1"/>
  <c r="O167" i="1"/>
  <c r="N167" i="1"/>
  <c r="M167" i="1"/>
  <c r="K167" i="1"/>
  <c r="G167" i="1"/>
  <c r="F167" i="1"/>
  <c r="E167" i="1"/>
  <c r="D167" i="1"/>
  <c r="B167" i="1"/>
  <c r="S166" i="1"/>
  <c r="P166" i="1"/>
  <c r="O166" i="1"/>
  <c r="N166" i="1"/>
  <c r="M166" i="1"/>
  <c r="S165" i="1"/>
  <c r="P165" i="1"/>
  <c r="O165" i="1"/>
  <c r="N165" i="1"/>
  <c r="M165" i="1"/>
  <c r="Y164" i="1"/>
  <c r="S164" i="1"/>
  <c r="P164" i="1"/>
  <c r="O164" i="1"/>
  <c r="N164" i="1"/>
  <c r="M164" i="1"/>
  <c r="K164" i="1"/>
  <c r="G164" i="1"/>
  <c r="F164" i="1"/>
  <c r="E164" i="1"/>
  <c r="D164" i="1"/>
  <c r="B164" i="1"/>
  <c r="S163" i="1"/>
  <c r="P163" i="1"/>
  <c r="O163" i="1"/>
  <c r="N163" i="1"/>
  <c r="M163" i="1"/>
  <c r="S162" i="1"/>
  <c r="P162" i="1"/>
  <c r="O162" i="1"/>
  <c r="N162" i="1"/>
  <c r="M162" i="1"/>
  <c r="Y161" i="1"/>
  <c r="S161" i="1"/>
  <c r="P161" i="1"/>
  <c r="O161" i="1"/>
  <c r="N161" i="1"/>
  <c r="M161" i="1"/>
  <c r="K161" i="1"/>
  <c r="G161" i="1"/>
  <c r="F161" i="1"/>
  <c r="E161" i="1"/>
  <c r="D161" i="1"/>
  <c r="B161" i="1"/>
  <c r="S160" i="1"/>
  <c r="P160" i="1"/>
  <c r="O160" i="1"/>
  <c r="N160" i="1"/>
  <c r="M160" i="1"/>
  <c r="S159" i="1"/>
  <c r="P159" i="1"/>
  <c r="O159" i="1"/>
  <c r="N159" i="1"/>
  <c r="M159" i="1"/>
  <c r="Y158" i="1"/>
  <c r="S158" i="1"/>
  <c r="P158" i="1"/>
  <c r="O158" i="1"/>
  <c r="N158" i="1"/>
  <c r="M158" i="1"/>
  <c r="K158" i="1"/>
  <c r="G158" i="1"/>
  <c r="F158" i="1"/>
  <c r="E158" i="1"/>
  <c r="D158" i="1"/>
  <c r="B158" i="1"/>
  <c r="S157" i="1"/>
  <c r="P157" i="1"/>
  <c r="O157" i="1"/>
  <c r="N157" i="1"/>
  <c r="M157" i="1"/>
  <c r="S156" i="1"/>
  <c r="P156" i="1"/>
  <c r="O156" i="1"/>
  <c r="N156" i="1"/>
  <c r="M156" i="1"/>
  <c r="Y155" i="1"/>
  <c r="S155" i="1"/>
  <c r="P155" i="1"/>
  <c r="O155" i="1"/>
  <c r="N155" i="1"/>
  <c r="M155" i="1"/>
  <c r="K155" i="1"/>
  <c r="G155" i="1"/>
  <c r="F155" i="1"/>
  <c r="E155" i="1"/>
  <c r="D155" i="1"/>
  <c r="B155" i="1"/>
  <c r="S154" i="1"/>
  <c r="P154" i="1"/>
  <c r="O154" i="1"/>
  <c r="N154" i="1"/>
  <c r="M154" i="1"/>
  <c r="S153" i="1"/>
  <c r="P153" i="1"/>
  <c r="O153" i="1"/>
  <c r="N153" i="1"/>
  <c r="M153" i="1"/>
  <c r="Y152" i="1"/>
  <c r="S152" i="1"/>
  <c r="P152" i="1"/>
  <c r="O152" i="1"/>
  <c r="N152" i="1"/>
  <c r="M152" i="1"/>
  <c r="K152" i="1"/>
  <c r="G152" i="1"/>
  <c r="F152" i="1"/>
  <c r="E152" i="1"/>
  <c r="D152" i="1"/>
  <c r="B152" i="1"/>
  <c r="S151" i="1"/>
  <c r="P151" i="1"/>
  <c r="O151" i="1"/>
  <c r="N151" i="1"/>
  <c r="M151" i="1"/>
  <c r="S150" i="1"/>
  <c r="P150" i="1"/>
  <c r="O150" i="1"/>
  <c r="N150" i="1"/>
  <c r="M150" i="1"/>
  <c r="Y149" i="1"/>
  <c r="S149" i="1"/>
  <c r="P149" i="1"/>
  <c r="O149" i="1"/>
  <c r="N149" i="1"/>
  <c r="M149" i="1"/>
  <c r="K149" i="1"/>
  <c r="G149" i="1"/>
  <c r="F149" i="1"/>
  <c r="E149" i="1"/>
  <c r="B149" i="1"/>
  <c r="S148" i="1"/>
  <c r="P148" i="1"/>
  <c r="O148" i="1"/>
  <c r="N148" i="1"/>
  <c r="M148" i="1"/>
  <c r="S147" i="1"/>
  <c r="P147" i="1"/>
  <c r="O147" i="1"/>
  <c r="N147" i="1"/>
  <c r="M147" i="1"/>
  <c r="Y146" i="1"/>
  <c r="S146" i="1"/>
  <c r="P146" i="1"/>
  <c r="O146" i="1"/>
  <c r="N146" i="1"/>
  <c r="M146" i="1"/>
  <c r="K146" i="1"/>
  <c r="G146" i="1"/>
  <c r="F146" i="1"/>
  <c r="E146" i="1"/>
  <c r="D146" i="1"/>
  <c r="B146" i="1"/>
  <c r="S145" i="1"/>
  <c r="P145" i="1"/>
  <c r="O145" i="1"/>
  <c r="N145" i="1"/>
  <c r="M145" i="1"/>
  <c r="S144" i="1"/>
  <c r="P144" i="1"/>
  <c r="O144" i="1"/>
  <c r="N144" i="1"/>
  <c r="M144" i="1"/>
  <c r="Y143" i="1"/>
  <c r="S143" i="1"/>
  <c r="P143" i="1"/>
  <c r="O143" i="1"/>
  <c r="N143" i="1"/>
  <c r="M143" i="1"/>
  <c r="K143" i="1"/>
  <c r="G143" i="1"/>
  <c r="F143" i="1"/>
  <c r="E143" i="1"/>
  <c r="D143" i="1"/>
  <c r="B143" i="1"/>
  <c r="S142" i="1"/>
  <c r="P142" i="1"/>
  <c r="O142" i="1"/>
  <c r="N142" i="1"/>
  <c r="M142" i="1"/>
  <c r="S141" i="1"/>
  <c r="P141" i="1"/>
  <c r="O141" i="1"/>
  <c r="N141" i="1"/>
  <c r="M141" i="1"/>
  <c r="Y140" i="1"/>
  <c r="S140" i="1"/>
  <c r="P140" i="1"/>
  <c r="O140" i="1"/>
  <c r="N140" i="1"/>
  <c r="M140" i="1"/>
  <c r="K140" i="1"/>
  <c r="G140" i="1"/>
  <c r="F140" i="1"/>
  <c r="E140" i="1"/>
  <c r="D140" i="1"/>
  <c r="B140" i="1"/>
  <c r="S139" i="1"/>
  <c r="P139" i="1"/>
  <c r="O139" i="1"/>
  <c r="N139" i="1"/>
  <c r="M139" i="1"/>
  <c r="S138" i="1"/>
  <c r="P138" i="1"/>
  <c r="O138" i="1"/>
  <c r="N138" i="1"/>
  <c r="M138" i="1"/>
  <c r="Y137" i="1"/>
  <c r="S137" i="1"/>
  <c r="P137" i="1"/>
  <c r="O137" i="1"/>
  <c r="N137" i="1"/>
  <c r="M137" i="1"/>
  <c r="K137" i="1"/>
  <c r="G137" i="1"/>
  <c r="F137" i="1"/>
  <c r="E137" i="1"/>
  <c r="D137" i="1"/>
  <c r="B137" i="1"/>
  <c r="S136" i="1"/>
  <c r="P136" i="1"/>
  <c r="O136" i="1"/>
  <c r="N136" i="1"/>
  <c r="M136" i="1"/>
  <c r="S135" i="1"/>
  <c r="P135" i="1"/>
  <c r="O135" i="1"/>
  <c r="N135" i="1"/>
  <c r="Y134" i="1"/>
  <c r="S134" i="1"/>
  <c r="P134" i="1"/>
  <c r="O134" i="1"/>
  <c r="N134" i="1"/>
  <c r="K134" i="1"/>
  <c r="G134" i="1"/>
  <c r="F134" i="1"/>
  <c r="E134" i="1"/>
  <c r="D134" i="1"/>
  <c r="B134" i="1"/>
  <c r="S133" i="1"/>
  <c r="P133" i="1"/>
  <c r="O133" i="1"/>
  <c r="N133" i="1"/>
  <c r="M133" i="1"/>
  <c r="S132" i="1"/>
  <c r="P132" i="1"/>
  <c r="O132" i="1"/>
  <c r="N132" i="1"/>
  <c r="M132" i="1"/>
  <c r="Y131" i="1"/>
  <c r="S131" i="1"/>
  <c r="P131" i="1"/>
  <c r="O131" i="1"/>
  <c r="N131" i="1"/>
  <c r="M131" i="1"/>
  <c r="K131" i="1"/>
  <c r="G131" i="1"/>
  <c r="F131" i="1"/>
  <c r="E131" i="1"/>
  <c r="D131" i="1"/>
  <c r="B131" i="1"/>
  <c r="S130" i="1"/>
  <c r="P130" i="1"/>
  <c r="O130" i="1"/>
  <c r="N130" i="1"/>
  <c r="M130"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D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P91" i="1"/>
  <c r="O91" i="1"/>
  <c r="N91" i="1"/>
  <c r="M91" i="1"/>
  <c r="S90" i="1"/>
  <c r="P90" i="1"/>
  <c r="O90" i="1"/>
  <c r="N90" i="1"/>
  <c r="M90" i="1"/>
  <c r="Y89" i="1"/>
  <c r="S89" i="1"/>
  <c r="P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10" i="1"/>
  <c r="P10" i="1"/>
  <c r="O10" i="1"/>
  <c r="N10" i="1"/>
  <c r="M10"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F86" i="8"/>
  <c r="E86" i="8"/>
  <c r="C86" i="8"/>
  <c r="Y85" i="8"/>
  <c r="Z85" i="8" s="1"/>
  <c r="F85" i="8"/>
  <c r="E85" i="8"/>
  <c r="C85" i="8"/>
  <c r="Y84" i="8"/>
  <c r="Z84" i="8" s="1"/>
  <c r="F84" i="8"/>
  <c r="E84" i="8"/>
  <c r="C84" i="8"/>
  <c r="Z83" i="8"/>
  <c r="F83" i="8"/>
  <c r="E83" i="8"/>
  <c r="C83" i="8"/>
  <c r="Z82" i="8"/>
  <c r="F82" i="8"/>
  <c r="E82" i="8"/>
  <c r="C82" i="8"/>
  <c r="Z81" i="8"/>
  <c r="F81" i="8"/>
  <c r="E81" i="8"/>
  <c r="C81" i="8"/>
  <c r="Z80" i="8"/>
  <c r="F80" i="8"/>
  <c r="E80" i="8"/>
  <c r="C80" i="8"/>
  <c r="Z79" i="8"/>
  <c r="F79" i="8"/>
  <c r="E79" i="8"/>
  <c r="C79" i="8"/>
  <c r="Z78" i="8"/>
  <c r="F78" i="8"/>
  <c r="E78" i="8"/>
  <c r="C78" i="8"/>
  <c r="Z77" i="8"/>
  <c r="F77" i="8"/>
  <c r="E77" i="8"/>
  <c r="C77" i="8"/>
  <c r="Z76" i="8"/>
  <c r="F76" i="8"/>
  <c r="E76" i="8"/>
  <c r="C76" i="8"/>
  <c r="Z75" i="8"/>
  <c r="F75" i="8"/>
  <c r="E75" i="8"/>
  <c r="C75" i="8"/>
  <c r="Z74" i="8"/>
  <c r="F74" i="8"/>
  <c r="E74" i="8"/>
  <c r="C74" i="8"/>
  <c r="Z73" i="8"/>
  <c r="F73" i="8"/>
  <c r="E73" i="8"/>
  <c r="C73" i="8"/>
  <c r="Z72" i="8"/>
  <c r="I194" i="1" s="1"/>
  <c r="F72" i="8"/>
  <c r="E72" i="8"/>
  <c r="C72" i="8"/>
  <c r="Z71" i="8"/>
  <c r="I191" i="1" s="1"/>
  <c r="F71" i="8"/>
  <c r="E71" i="8"/>
  <c r="C71" i="8"/>
  <c r="Z70" i="8"/>
  <c r="F70" i="8"/>
  <c r="E70" i="8"/>
  <c r="C70" i="8"/>
  <c r="Z69" i="8"/>
  <c r="I185" i="1" s="1"/>
  <c r="F69" i="8"/>
  <c r="E69" i="8"/>
  <c r="C69" i="8"/>
  <c r="Z68" i="8"/>
  <c r="F68" i="8"/>
  <c r="E68" i="8"/>
  <c r="C68" i="8"/>
  <c r="Z67" i="8"/>
  <c r="F67" i="8"/>
  <c r="E67" i="8"/>
  <c r="C67" i="8"/>
  <c r="Z66" i="8"/>
  <c r="I176" i="1" s="1"/>
  <c r="F66" i="8"/>
  <c r="E66" i="8"/>
  <c r="C66" i="8"/>
  <c r="Z65" i="8"/>
  <c r="I173" i="1" s="1"/>
  <c r="F65" i="8"/>
  <c r="E65" i="8"/>
  <c r="C65" i="8"/>
  <c r="Z64" i="8"/>
  <c r="F64" i="8"/>
  <c r="E64" i="8"/>
  <c r="C64" i="8"/>
  <c r="Z63" i="8"/>
  <c r="F63" i="8"/>
  <c r="E63" i="8"/>
  <c r="C63" i="8"/>
  <c r="Z62" i="8"/>
  <c r="F62" i="8"/>
  <c r="E62" i="8"/>
  <c r="C62" i="8"/>
  <c r="Z61" i="8"/>
  <c r="E61" i="8"/>
  <c r="C61" i="8"/>
  <c r="Z60" i="8"/>
  <c r="F60" i="8"/>
  <c r="E60" i="8"/>
  <c r="C60" i="8"/>
  <c r="Z59" i="8"/>
  <c r="I155" i="1" s="1"/>
  <c r="F59" i="8"/>
  <c r="E59" i="8"/>
  <c r="C59" i="8"/>
  <c r="F58" i="8"/>
  <c r="E58" i="8"/>
  <c r="C58" i="8"/>
  <c r="Z57" i="8"/>
  <c r="I149" i="1" s="1"/>
  <c r="F57" i="8"/>
  <c r="E57" i="8"/>
  <c r="C57" i="8"/>
  <c r="Z56" i="8"/>
  <c r="F56" i="8"/>
  <c r="E56" i="8"/>
  <c r="C56" i="8"/>
  <c r="Z55" i="8"/>
  <c r="F55" i="8"/>
  <c r="E55" i="8"/>
  <c r="C55" i="8"/>
  <c r="Z54" i="8"/>
  <c r="I140" i="1" s="1"/>
  <c r="F54" i="8"/>
  <c r="E54" i="8"/>
  <c r="C54" i="8"/>
  <c r="Z53" i="8"/>
  <c r="F53" i="8"/>
  <c r="E53" i="8"/>
  <c r="C53" i="8"/>
  <c r="Z52" i="8"/>
  <c r="F52" i="8"/>
  <c r="E52" i="8"/>
  <c r="C52" i="8"/>
  <c r="Z51" i="8"/>
  <c r="F51" i="8"/>
  <c r="E51" i="8"/>
  <c r="C51" i="8"/>
  <c r="Z50" i="8"/>
  <c r="F50" i="8"/>
  <c r="E50" i="8"/>
  <c r="C50" i="8"/>
  <c r="Z49" i="8"/>
  <c r="I125" i="1" s="1"/>
  <c r="F49" i="8"/>
  <c r="E49" i="8"/>
  <c r="C49" i="8"/>
  <c r="Z48" i="8"/>
  <c r="F48" i="8"/>
  <c r="E48" i="8"/>
  <c r="C48" i="8"/>
  <c r="Z47" i="8"/>
  <c r="I119" i="1"/>
  <c r="F47" i="8"/>
  <c r="E47" i="8"/>
  <c r="C47" i="8"/>
  <c r="Z46" i="8"/>
  <c r="F46" i="8"/>
  <c r="E46" i="8"/>
  <c r="C46" i="8"/>
  <c r="Z45" i="8"/>
  <c r="I113" i="1" s="1"/>
  <c r="F45" i="8"/>
  <c r="E45" i="8"/>
  <c r="C45" i="8"/>
  <c r="Z44" i="8"/>
  <c r="I110" i="1" s="1"/>
  <c r="F44" i="8"/>
  <c r="E44" i="8"/>
  <c r="C44" i="8"/>
  <c r="Z43" i="8"/>
  <c r="I107" i="1"/>
  <c r="F43" i="8"/>
  <c r="E43" i="8"/>
  <c r="C43" i="8"/>
  <c r="Z42" i="8"/>
  <c r="I104" i="1"/>
  <c r="F42" i="8"/>
  <c r="E42" i="8"/>
  <c r="C42" i="8"/>
  <c r="Z41" i="8"/>
  <c r="I101" i="1"/>
  <c r="F41" i="8"/>
  <c r="E41" i="8"/>
  <c r="C41" i="8"/>
  <c r="Z40" i="8"/>
  <c r="I98" i="1" s="1"/>
  <c r="F40" i="8"/>
  <c r="E40" i="8"/>
  <c r="C40" i="8"/>
  <c r="Z39" i="8"/>
  <c r="I95" i="1" s="1"/>
  <c r="F39" i="8"/>
  <c r="E39" i="8"/>
  <c r="C39" i="8"/>
  <c r="Z38" i="8"/>
  <c r="I92" i="1"/>
  <c r="F38" i="8"/>
  <c r="E38" i="8"/>
  <c r="C38" i="8"/>
  <c r="Z37" i="8"/>
  <c r="I89" i="1" s="1"/>
  <c r="F37" i="8"/>
  <c r="E37" i="8"/>
  <c r="C37" i="8"/>
  <c r="Z36" i="8"/>
  <c r="I86" i="1" s="1"/>
  <c r="F36" i="8"/>
  <c r="E36" i="8"/>
  <c r="C36" i="8"/>
  <c r="Z35" i="8"/>
  <c r="I83" i="1"/>
  <c r="F35" i="8"/>
  <c r="E35" i="8"/>
  <c r="C35" i="8"/>
  <c r="Z34" i="8"/>
  <c r="F34" i="8"/>
  <c r="E34" i="8"/>
  <c r="C34" i="8"/>
  <c r="Z33" i="8"/>
  <c r="F33" i="8"/>
  <c r="E33" i="8"/>
  <c r="C33" i="8"/>
  <c r="Z32" i="8"/>
  <c r="F32" i="8"/>
  <c r="E32" i="8"/>
  <c r="C32" i="8"/>
  <c r="Z31" i="8"/>
  <c r="F31" i="8"/>
  <c r="E31" i="8"/>
  <c r="C31" i="8"/>
  <c r="Z30" i="8"/>
  <c r="I68" i="1" s="1"/>
  <c r="F30" i="8"/>
  <c r="E30" i="8"/>
  <c r="C30" i="8"/>
  <c r="Z29" i="8"/>
  <c r="F29" i="8"/>
  <c r="E29" i="8"/>
  <c r="C29" i="8"/>
  <c r="Z28" i="8"/>
  <c r="I62" i="1"/>
  <c r="F28" i="8"/>
  <c r="E28" i="8"/>
  <c r="C28" i="8"/>
  <c r="Z27" i="8"/>
  <c r="I59" i="1" s="1"/>
  <c r="F27" i="8"/>
  <c r="E27" i="8"/>
  <c r="C27" i="8"/>
  <c r="Z26" i="8"/>
  <c r="I56" i="1" s="1"/>
  <c r="F26" i="8"/>
  <c r="E26" i="8"/>
  <c r="C26" i="8"/>
  <c r="Z25" i="8"/>
  <c r="F25" i="8"/>
  <c r="E25" i="8"/>
  <c r="C25" i="8"/>
  <c r="Z24" i="8"/>
  <c r="I50" i="1" s="1"/>
  <c r="F24" i="8"/>
  <c r="E24" i="8"/>
  <c r="C24" i="8"/>
  <c r="Z23" i="8"/>
  <c r="F23" i="8"/>
  <c r="E23" i="8"/>
  <c r="C23" i="8"/>
  <c r="Z22" i="8"/>
  <c r="F22" i="8"/>
  <c r="E22" i="8"/>
  <c r="C22" i="8"/>
  <c r="Z21" i="8"/>
  <c r="I41" i="1" s="1"/>
  <c r="F21" i="8"/>
  <c r="E21" i="8"/>
  <c r="C21" i="8"/>
  <c r="Z20" i="8"/>
  <c r="F20" i="8"/>
  <c r="E20" i="8"/>
  <c r="C20" i="8"/>
  <c r="Z19" i="8"/>
  <c r="I35" i="1" s="1"/>
  <c r="F19" i="8"/>
  <c r="E19" i="8"/>
  <c r="C19" i="8"/>
  <c r="Z18" i="8"/>
  <c r="I32" i="1"/>
  <c r="F18" i="8"/>
  <c r="E18" i="8"/>
  <c r="C18" i="8"/>
  <c r="Z17" i="8"/>
  <c r="F17" i="8"/>
  <c r="E17" i="8"/>
  <c r="C17" i="8"/>
  <c r="Z16" i="8"/>
  <c r="F16" i="8"/>
  <c r="E16" i="8"/>
  <c r="C16" i="8"/>
  <c r="Z15" i="8"/>
  <c r="F15" i="8"/>
  <c r="E15" i="8"/>
  <c r="C15" i="8"/>
  <c r="Z14" i="8"/>
  <c r="F14" i="8"/>
  <c r="E14" i="8"/>
  <c r="C14" i="8"/>
  <c r="Z13" i="8"/>
  <c r="I17" i="1" s="1"/>
  <c r="F13" i="8"/>
  <c r="E13" i="8"/>
  <c r="C13" i="8"/>
  <c r="Z12" i="8"/>
  <c r="F12" i="8"/>
  <c r="E12" i="8"/>
  <c r="C12" i="8"/>
  <c r="Z11" i="8"/>
  <c r="F11" i="8"/>
  <c r="E11" i="8"/>
  <c r="C11" i="8"/>
  <c r="Z10" i="8"/>
  <c r="P10" i="8"/>
  <c r="F10" i="8"/>
  <c r="E10" i="8"/>
  <c r="C10" i="8"/>
  <c r="I47" i="1"/>
  <c r="H56" i="1"/>
  <c r="I23" i="1"/>
  <c r="AB60" i="12" l="1"/>
  <c r="AC60" i="12" s="1"/>
  <c r="AB171" i="12"/>
  <c r="AC171" i="12" s="1"/>
  <c r="H107" i="1"/>
  <c r="H50" i="1"/>
  <c r="H74" i="1"/>
  <c r="H14" i="1"/>
  <c r="J14" i="1"/>
  <c r="H35" i="1"/>
  <c r="H47" i="1"/>
  <c r="H68" i="1"/>
  <c r="H80" i="1"/>
  <c r="J80" i="1"/>
  <c r="H98" i="1"/>
  <c r="J98" i="1"/>
  <c r="H113" i="1"/>
  <c r="H131" i="1"/>
  <c r="J131" i="1"/>
  <c r="H143" i="1"/>
  <c r="J143" i="1"/>
  <c r="H164" i="1"/>
  <c r="H188" i="1"/>
  <c r="J188" i="1"/>
  <c r="H200" i="1"/>
  <c r="J200" i="1"/>
  <c r="H212" i="1"/>
  <c r="H224" i="1"/>
  <c r="H119" i="1"/>
  <c r="J119" i="1"/>
  <c r="H17" i="1"/>
  <c r="H29" i="1"/>
  <c r="J29" i="1"/>
  <c r="H38" i="1"/>
  <c r="H62" i="1"/>
  <c r="J62" i="1"/>
  <c r="H71" i="1"/>
  <c r="H83" i="1"/>
  <c r="J83" i="1"/>
  <c r="H92" i="1"/>
  <c r="H101" i="1"/>
  <c r="J101" i="1"/>
  <c r="H116" i="1"/>
  <c r="H122" i="1"/>
  <c r="J122" i="1"/>
  <c r="H134" i="1"/>
  <c r="J134" i="1"/>
  <c r="H146" i="1"/>
  <c r="J146" i="1"/>
  <c r="H167" i="1"/>
  <c r="J167" i="1"/>
  <c r="H179" i="1"/>
  <c r="J179" i="1"/>
  <c r="H203" i="1"/>
  <c r="J203" i="1"/>
  <c r="H215" i="1"/>
  <c r="H227" i="1"/>
  <c r="J227" i="1"/>
  <c r="H26" i="1"/>
  <c r="J26" i="1"/>
  <c r="H20" i="1"/>
  <c r="H32" i="1"/>
  <c r="J32" i="1"/>
  <c r="H137" i="1"/>
  <c r="J137" i="1"/>
  <c r="H149" i="1"/>
  <c r="J149" i="1"/>
  <c r="H170" i="1"/>
  <c r="J170" i="1"/>
  <c r="H182" i="1"/>
  <c r="H194" i="1"/>
  <c r="J194" i="1"/>
  <c r="H206" i="1"/>
  <c r="J206" i="1"/>
  <c r="H218" i="1"/>
  <c r="J218" i="1"/>
  <c r="H230" i="1"/>
  <c r="H53" i="1"/>
  <c r="J53" i="1"/>
  <c r="H11" i="1"/>
  <c r="J11" i="1"/>
  <c r="H23" i="1"/>
  <c r="J23" i="1"/>
  <c r="H44" i="1"/>
  <c r="J44" i="1"/>
  <c r="J56" i="1"/>
  <c r="H65" i="1"/>
  <c r="H77" i="1"/>
  <c r="J77" i="1"/>
  <c r="H86" i="1"/>
  <c r="J86" i="1"/>
  <c r="H95" i="1"/>
  <c r="J95" i="1"/>
  <c r="H104" i="1"/>
  <c r="J104" i="1"/>
  <c r="H110" i="1"/>
  <c r="J110" i="1"/>
  <c r="H128" i="1"/>
  <c r="H158" i="1"/>
  <c r="J158" i="1"/>
  <c r="H161" i="1"/>
  <c r="J161" i="1"/>
  <c r="H173" i="1"/>
  <c r="J173" i="1"/>
  <c r="H185" i="1"/>
  <c r="H197" i="1"/>
  <c r="J197" i="1"/>
  <c r="H209" i="1"/>
  <c r="H221" i="1"/>
  <c r="J221" i="1"/>
  <c r="H152"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J50"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4" i="1" s="1"/>
  <c r="AB153" i="12"/>
  <c r="AC153" i="12" s="1"/>
  <c r="R150" i="1" s="1"/>
  <c r="AB163" i="12"/>
  <c r="AC163" i="12" s="1"/>
  <c r="AE163" i="12" s="1"/>
  <c r="AB165" i="12"/>
  <c r="AC165" i="12" s="1"/>
  <c r="R162" i="1" s="1"/>
  <c r="AB206" i="12"/>
  <c r="AC206" i="12" s="1"/>
  <c r="AE206" i="12" s="1"/>
  <c r="AB208" i="12"/>
  <c r="AC208" i="12" s="1"/>
  <c r="R205" i="1" s="1"/>
  <c r="AB212" i="12"/>
  <c r="AC212" i="12" s="1"/>
  <c r="R209"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8" i="1" s="1"/>
  <c r="AB142" i="12"/>
  <c r="AC142" i="12" s="1"/>
  <c r="AE142" i="12" s="1"/>
  <c r="AB144" i="12"/>
  <c r="AC144" i="12" s="1"/>
  <c r="AE144" i="12" s="1"/>
  <c r="AB150" i="12"/>
  <c r="AC150" i="12" s="1"/>
  <c r="R147" i="1" s="1"/>
  <c r="AB152" i="12"/>
  <c r="AC152" i="12" s="1"/>
  <c r="AE152" i="12" s="1"/>
  <c r="AF152" i="12" s="1"/>
  <c r="AB156" i="12"/>
  <c r="AC156" i="12" s="1"/>
  <c r="AE156" i="12" s="1"/>
  <c r="AF156" i="12" s="1"/>
  <c r="AB162" i="12"/>
  <c r="AC162" i="12" s="1"/>
  <c r="R159" i="1" s="1"/>
  <c r="AB164" i="12"/>
  <c r="AC164" i="12" s="1"/>
  <c r="R161" i="1" s="1"/>
  <c r="AB168" i="12"/>
  <c r="AC168" i="12" s="1"/>
  <c r="R165" i="1" s="1"/>
  <c r="AB169" i="12"/>
  <c r="AC169" i="12" s="1"/>
  <c r="R166" i="1" s="1"/>
  <c r="AB172" i="12"/>
  <c r="AC172" i="12" s="1"/>
  <c r="R169" i="1" s="1"/>
  <c r="AB174" i="12"/>
  <c r="AC174" i="12" s="1"/>
  <c r="R171" i="1" s="1"/>
  <c r="AB177" i="12"/>
  <c r="AC177" i="12" s="1"/>
  <c r="AE177" i="12" s="1"/>
  <c r="AB180" i="12"/>
  <c r="AC180" i="12" s="1"/>
  <c r="R177" i="1" s="1"/>
  <c r="AB188" i="12"/>
  <c r="AC188" i="12" s="1"/>
  <c r="AE188" i="12" s="1"/>
  <c r="AB191" i="12"/>
  <c r="AC191" i="12" s="1"/>
  <c r="R188" i="1" s="1"/>
  <c r="AB198" i="12"/>
  <c r="AC198" i="12" s="1"/>
  <c r="AE198" i="12" s="1"/>
  <c r="AB200" i="12"/>
  <c r="AC200" i="12" s="1"/>
  <c r="AE200" i="12" s="1"/>
  <c r="AB203" i="12"/>
  <c r="AC203" i="12" s="1"/>
  <c r="R200" i="1" s="1"/>
  <c r="AB207" i="12"/>
  <c r="AC207" i="12" s="1"/>
  <c r="R204" i="1" s="1"/>
  <c r="AB209" i="12"/>
  <c r="AC209" i="12" s="1"/>
  <c r="AE209" i="12" s="1"/>
  <c r="T206" i="1" s="1"/>
  <c r="AB215" i="12"/>
  <c r="AC215" i="12" s="1"/>
  <c r="R212" i="1" s="1"/>
  <c r="AB219" i="12"/>
  <c r="AC219" i="12" s="1"/>
  <c r="AE219" i="12" s="1"/>
  <c r="AB225" i="12"/>
  <c r="AC225" i="12" s="1"/>
  <c r="R222" i="1" s="1"/>
  <c r="AB226" i="12"/>
  <c r="AC226" i="12" s="1"/>
  <c r="AE226" i="12" s="1"/>
  <c r="AB113" i="12"/>
  <c r="AC113" i="12" s="1"/>
  <c r="AB115" i="12"/>
  <c r="AC115" i="12" s="1"/>
  <c r="R112" i="1" s="1"/>
  <c r="AB159" i="12"/>
  <c r="AC159" i="12" s="1"/>
  <c r="R156" i="1" s="1"/>
  <c r="AB179" i="12"/>
  <c r="AC179" i="12" s="1"/>
  <c r="R176" i="1" s="1"/>
  <c r="AB183" i="12"/>
  <c r="AC183" i="12" s="1"/>
  <c r="R180" i="1" s="1"/>
  <c r="AB186" i="12"/>
  <c r="AC186" i="12" s="1"/>
  <c r="R183" i="1" s="1"/>
  <c r="AB189" i="12"/>
  <c r="AC189" i="12" s="1"/>
  <c r="AE189" i="12" s="1"/>
  <c r="AB190" i="12"/>
  <c r="AC190" i="12" s="1"/>
  <c r="AE190" i="12" s="1"/>
  <c r="AB192" i="12"/>
  <c r="AC192" i="12" s="1"/>
  <c r="R189" i="1" s="1"/>
  <c r="AB195" i="12"/>
  <c r="AC195" i="12" s="1"/>
  <c r="AE195" i="12" s="1"/>
  <c r="AB196" i="12"/>
  <c r="AC196" i="12" s="1"/>
  <c r="R193" i="1" s="1"/>
  <c r="AB201" i="12"/>
  <c r="AC201" i="12" s="1"/>
  <c r="AE201" i="12" s="1"/>
  <c r="AB202" i="12"/>
  <c r="AC202" i="12" s="1"/>
  <c r="AB204" i="12"/>
  <c r="AC204" i="12" s="1"/>
  <c r="AE204" i="12" s="1"/>
  <c r="AB210" i="12"/>
  <c r="AC210" i="12" s="1"/>
  <c r="R207" i="1" s="1"/>
  <c r="AB211" i="12"/>
  <c r="AC211" i="12" s="1"/>
  <c r="AE211" i="12" s="1"/>
  <c r="AB213" i="12"/>
  <c r="AC213" i="12" s="1"/>
  <c r="AE213" i="12" s="1"/>
  <c r="AB216" i="12"/>
  <c r="AC216" i="12" s="1"/>
  <c r="AE216" i="12" s="1"/>
  <c r="AB217" i="12"/>
  <c r="AC217" i="12" s="1"/>
  <c r="R214"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27" i="1" s="1"/>
  <c r="AB231" i="12"/>
  <c r="AC231" i="12" s="1"/>
  <c r="AE231" i="12" s="1"/>
  <c r="AB232" i="12"/>
  <c r="AC232" i="12" s="1"/>
  <c r="R229" i="1" s="1"/>
  <c r="AB233" i="12"/>
  <c r="AC233" i="12" s="1"/>
  <c r="R230" i="1" s="1"/>
  <c r="AB234" i="12"/>
  <c r="AC234" i="12" s="1"/>
  <c r="R231" i="1" s="1"/>
  <c r="AB235" i="12"/>
  <c r="AC235" i="12" s="1"/>
  <c r="R232"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8" i="1"/>
  <c r="I200" i="1"/>
  <c r="I206" i="1"/>
  <c r="I218" i="1"/>
  <c r="I179" i="1"/>
  <c r="J164" i="1"/>
  <c r="I164" i="1"/>
  <c r="I197" i="1"/>
  <c r="I203" i="1"/>
  <c r="I209" i="1"/>
  <c r="J215" i="1"/>
  <c r="I215" i="1"/>
  <c r="I221" i="1"/>
  <c r="I227" i="1"/>
  <c r="I143" i="1"/>
  <c r="I161" i="1"/>
  <c r="I188" i="1"/>
  <c r="J212" i="1"/>
  <c r="I212" i="1"/>
  <c r="J224" i="1"/>
  <c r="I224" i="1"/>
  <c r="J230" i="1"/>
  <c r="I230" i="1"/>
  <c r="I167" i="1"/>
  <c r="H176" i="1"/>
  <c r="J176" i="1"/>
  <c r="I131" i="1"/>
  <c r="I137" i="1"/>
  <c r="I146" i="1"/>
  <c r="I170" i="1"/>
  <c r="J185" i="1"/>
  <c r="H41" i="1"/>
  <c r="J41" i="1"/>
  <c r="H89" i="1"/>
  <c r="J89" i="1"/>
  <c r="H59" i="1"/>
  <c r="J59" i="1"/>
  <c r="I128" i="1"/>
  <c r="J128" i="1"/>
  <c r="H191" i="1"/>
  <c r="J191" i="1"/>
  <c r="I44" i="1"/>
  <c r="I65" i="1"/>
  <c r="J65" i="1"/>
  <c r="J140" i="1"/>
  <c r="H140" i="1"/>
  <c r="I53" i="1"/>
  <c r="J107" i="1"/>
  <c r="H125" i="1"/>
  <c r="J125" i="1"/>
  <c r="I29" i="1"/>
  <c r="J47" i="1"/>
  <c r="H155" i="1"/>
  <c r="J155" i="1"/>
  <c r="J113" i="1"/>
  <c r="I11" i="1"/>
  <c r="J17" i="1"/>
  <c r="I20" i="1"/>
  <c r="J20" i="1"/>
  <c r="J68" i="1"/>
  <c r="I74" i="1"/>
  <c r="J35" i="1"/>
  <c r="I134" i="1"/>
  <c r="J152" i="1"/>
  <c r="I152" i="1"/>
  <c r="T224" i="1"/>
  <c r="AB135" i="12"/>
  <c r="AC135" i="12" s="1"/>
  <c r="AE171" i="12"/>
  <c r="R168" i="1"/>
  <c r="AB138" i="12"/>
  <c r="AC138" i="12" s="1"/>
  <c r="R141" i="1"/>
  <c r="R186" i="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0"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AE112" i="12"/>
  <c r="R85" i="1"/>
  <c r="R57" i="1"/>
  <c r="AE60" i="12"/>
  <c r="AE108" i="12"/>
  <c r="R105" i="1"/>
  <c r="AB23" i="12"/>
  <c r="AC23" i="12" s="1"/>
  <c r="AE106" i="12"/>
  <c r="AE122" i="12"/>
  <c r="R119" i="1"/>
  <c r="AB13" i="12"/>
  <c r="AC13" i="12"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AE43" i="12" l="1"/>
  <c r="AF43" i="12" s="1"/>
  <c r="R48" i="1"/>
  <c r="R79" i="1"/>
  <c r="R86" i="1"/>
  <c r="R124" i="1"/>
  <c r="AF66" i="12"/>
  <c r="AE192" i="12"/>
  <c r="T189" i="1" s="1"/>
  <c r="AE180" i="12"/>
  <c r="T177" i="1" s="1"/>
  <c r="AE169" i="12"/>
  <c r="AF169" i="12" s="1"/>
  <c r="R139" i="1"/>
  <c r="AE116" i="12"/>
  <c r="AF116" i="12" s="1"/>
  <c r="R107" i="1"/>
  <c r="R76" i="1"/>
  <c r="AE49" i="12"/>
  <c r="AF49" i="12" s="1"/>
  <c r="AE25" i="12"/>
  <c r="AF25" i="12" s="1"/>
  <c r="AE96" i="12"/>
  <c r="T93" i="1" s="1"/>
  <c r="AE147" i="12"/>
  <c r="T144" i="1" s="1"/>
  <c r="R153" i="1"/>
  <c r="R197" i="1"/>
  <c r="T153" i="1"/>
  <c r="AE103" i="12"/>
  <c r="T100" i="1" s="1"/>
  <c r="AE95" i="12"/>
  <c r="AF95" i="12" s="1"/>
  <c r="AE57" i="12"/>
  <c r="T54" i="1" s="1"/>
  <c r="AE93" i="12"/>
  <c r="T90" i="1" s="1"/>
  <c r="R33" i="1"/>
  <c r="R203" i="1"/>
  <c r="R217" i="1"/>
  <c r="AE183" i="12"/>
  <c r="T180" i="1" s="1"/>
  <c r="AE123" i="12"/>
  <c r="T120" i="1" s="1"/>
  <c r="R69" i="1"/>
  <c r="R224" i="1"/>
  <c r="R81" i="1"/>
  <c r="AE74" i="12"/>
  <c r="AF74" i="12" s="1"/>
  <c r="AE97" i="12"/>
  <c r="AF97" i="12" s="1"/>
  <c r="R219" i="1"/>
  <c r="AE208" i="12"/>
  <c r="AF208" i="12" s="1"/>
  <c r="AE153" i="12"/>
  <c r="AF153" i="12" s="1"/>
  <c r="AE230" i="12"/>
  <c r="T227" i="1" s="1"/>
  <c r="AE172" i="12"/>
  <c r="AF172" i="12" s="1"/>
  <c r="R216" i="1"/>
  <c r="AE186" i="12"/>
  <c r="T183" i="1" s="1"/>
  <c r="AE27" i="12"/>
  <c r="T24" i="1" s="1"/>
  <c r="R87" i="1"/>
  <c r="AE14" i="12"/>
  <c r="T11" i="1" s="1"/>
  <c r="R126" i="1"/>
  <c r="R213" i="1"/>
  <c r="R185" i="1"/>
  <c r="AE62" i="12"/>
  <c r="T59" i="1" s="1"/>
  <c r="AE42" i="12"/>
  <c r="T39" i="1" s="1"/>
  <c r="R192" i="1"/>
  <c r="R13" i="1"/>
  <c r="R88" i="1"/>
  <c r="AE69" i="12"/>
  <c r="AF69" i="12" s="1"/>
  <c r="AE159" i="12"/>
  <c r="AF159" i="12" s="1"/>
  <c r="AE124" i="12"/>
  <c r="T121" i="1" s="1"/>
  <c r="AE217" i="12"/>
  <c r="AF217" i="12" s="1"/>
  <c r="R174" i="1"/>
  <c r="AE133" i="12"/>
  <c r="T130" i="1" s="1"/>
  <c r="R98" i="1"/>
  <c r="AE225" i="12"/>
  <c r="AF225" i="12" s="1"/>
  <c r="AE164" i="12"/>
  <c r="T161" i="1" s="1"/>
  <c r="R115" i="1"/>
  <c r="R97" i="1"/>
  <c r="R91" i="1"/>
  <c r="AE15" i="12"/>
  <c r="T12" i="1" s="1"/>
  <c r="R64" i="1"/>
  <c r="AE215" i="12"/>
  <c r="T212" i="1" s="1"/>
  <c r="AE203" i="12"/>
  <c r="T200" i="1" s="1"/>
  <c r="AE232" i="12"/>
  <c r="AF232" i="12" s="1"/>
  <c r="R201" i="1"/>
  <c r="AE162" i="12"/>
  <c r="AF162" i="12" s="1"/>
  <c r="AE117" i="12"/>
  <c r="T114" i="1" s="1"/>
  <c r="R63" i="1"/>
  <c r="R96" i="1"/>
  <c r="AE92" i="12"/>
  <c r="AF92" i="12" s="1"/>
  <c r="R30" i="1"/>
  <c r="AE115" i="12"/>
  <c r="T112" i="1" s="1"/>
  <c r="R210" i="1"/>
  <c r="T225" i="1"/>
  <c r="R160" i="1"/>
  <c r="T118" i="1"/>
  <c r="AF121" i="12"/>
  <c r="AE87" i="12"/>
  <c r="AF87" i="12" s="1"/>
  <c r="AE56" i="12"/>
  <c r="AF56" i="12" s="1"/>
  <c r="AE85" i="12"/>
  <c r="T82" i="1" s="1"/>
  <c r="R129" i="1"/>
  <c r="AE207" i="12"/>
  <c r="AF207" i="12" s="1"/>
  <c r="R118" i="1"/>
  <c r="R226" i="1"/>
  <c r="R116" i="1"/>
  <c r="AF129" i="12"/>
  <c r="R225" i="1"/>
  <c r="AE233" i="12"/>
  <c r="T230" i="1" s="1"/>
  <c r="AE150" i="12"/>
  <c r="T147" i="1" s="1"/>
  <c r="R175" i="1"/>
  <c r="AF119" i="12"/>
  <c r="T116" i="1"/>
  <c r="AF132" i="12"/>
  <c r="AE75" i="12"/>
  <c r="T72" i="1" s="1"/>
  <c r="AF63" i="12"/>
  <c r="R65" i="1"/>
  <c r="AE174" i="12"/>
  <c r="T171" i="1" s="1"/>
  <c r="AE212" i="12"/>
  <c r="T209" i="1" s="1"/>
  <c r="R60" i="1"/>
  <c r="AE109" i="12"/>
  <c r="T106" i="1" s="1"/>
  <c r="AE196" i="12"/>
  <c r="AF196" i="12" s="1"/>
  <c r="R221" i="1"/>
  <c r="R136" i="1"/>
  <c r="AE210" i="12"/>
  <c r="AF210" i="12" s="1"/>
  <c r="AE234" i="12"/>
  <c r="T231" i="1" s="1"/>
  <c r="AE235" i="12"/>
  <c r="T232" i="1" s="1"/>
  <c r="R101" i="1"/>
  <c r="AE98" i="12"/>
  <c r="T95" i="1" s="1"/>
  <c r="R195" i="1"/>
  <c r="R32" i="1"/>
  <c r="AE71" i="12"/>
  <c r="AF71" i="12" s="1"/>
  <c r="R99" i="1"/>
  <c r="R220" i="1"/>
  <c r="AE141" i="12"/>
  <c r="T138" i="1" s="1"/>
  <c r="AF209" i="12"/>
  <c r="AE191" i="12"/>
  <c r="T188" i="1" s="1"/>
  <c r="AE54" i="12"/>
  <c r="R75" i="1"/>
  <c r="AE64" i="12"/>
  <c r="AF64" i="12" s="1"/>
  <c r="R223" i="1"/>
  <c r="T149" i="1"/>
  <c r="R108" i="1"/>
  <c r="R104" i="1"/>
  <c r="R206" i="1"/>
  <c r="R215" i="1"/>
  <c r="R198" i="1"/>
  <c r="R187" i="1"/>
  <c r="AE179" i="12"/>
  <c r="T176" i="1" s="1"/>
  <c r="AE165" i="12"/>
  <c r="AF165" i="12" s="1"/>
  <c r="R208" i="1"/>
  <c r="AE168" i="12"/>
  <c r="AF168" i="12" s="1"/>
  <c r="R142" i="1"/>
  <c r="R128" i="1"/>
  <c r="AF118" i="12"/>
  <c r="R228" i="1"/>
  <c r="R149" i="1"/>
  <c r="T210" i="1"/>
  <c r="AF213" i="12"/>
  <c r="AE202" i="12"/>
  <c r="R199" i="1"/>
  <c r="AE113" i="12"/>
  <c r="R110" i="1"/>
  <c r="AE12" i="12"/>
  <c r="T9" i="1" s="1"/>
  <c r="R14" i="1"/>
  <c r="AE17" i="12"/>
  <c r="AE46" i="12"/>
  <c r="AF46" i="12" s="1"/>
  <c r="AF35" i="12"/>
  <c r="AH236" i="12"/>
  <c r="AI236" i="12" s="1"/>
  <c r="AH239" i="12"/>
  <c r="AI239" i="12" s="1"/>
  <c r="J209" i="1"/>
  <c r="R202" i="1"/>
  <c r="AE205" i="12"/>
  <c r="R151" i="1"/>
  <c r="AE154" i="12"/>
  <c r="AE149" i="12"/>
  <c r="R146" i="1"/>
  <c r="AE175" i="12"/>
  <c r="R172" i="1"/>
  <c r="AE166" i="12"/>
  <c r="R163" i="1"/>
  <c r="R148" i="1"/>
  <c r="AE151" i="12"/>
  <c r="R182" i="1"/>
  <c r="AE185" i="12"/>
  <c r="R191" i="1"/>
  <c r="AE194" i="12"/>
  <c r="AE167" i="12"/>
  <c r="R164" i="1"/>
  <c r="AE146" i="12"/>
  <c r="R143" i="1"/>
  <c r="AE134" i="12"/>
  <c r="R131" i="1"/>
  <c r="R123" i="1"/>
  <c r="AE126" i="12"/>
  <c r="T215" i="1"/>
  <c r="AF218" i="12"/>
  <c r="AF206" i="12"/>
  <c r="T203" i="1"/>
  <c r="T198" i="1"/>
  <c r="AF201" i="12"/>
  <c r="AF190" i="12"/>
  <c r="T187" i="1"/>
  <c r="T221" i="1"/>
  <c r="AF224" i="12"/>
  <c r="AE135" i="12"/>
  <c r="R132" i="1"/>
  <c r="AF229" i="12"/>
  <c r="AH227" i="12" s="1"/>
  <c r="AI227" i="12" s="1"/>
  <c r="T226" i="1"/>
  <c r="AF219" i="12"/>
  <c r="T216" i="1"/>
  <c r="AF211" i="12"/>
  <c r="T208" i="1"/>
  <c r="T197" i="1"/>
  <c r="AF200" i="12"/>
  <c r="AF145" i="12"/>
  <c r="T142" i="1"/>
  <c r="R178" i="1"/>
  <c r="AE181" i="12"/>
  <c r="AE197" i="12"/>
  <c r="R194" i="1"/>
  <c r="R167" i="1"/>
  <c r="AE170" i="12"/>
  <c r="R134" i="1"/>
  <c r="AE137" i="12"/>
  <c r="AE128" i="12"/>
  <c r="R125" i="1"/>
  <c r="R135" i="1"/>
  <c r="AE138" i="12"/>
  <c r="T219" i="1"/>
  <c r="AF222" i="12"/>
  <c r="T201" i="1"/>
  <c r="AF204" i="12"/>
  <c r="AE199" i="12"/>
  <c r="R196" i="1"/>
  <c r="AE193" i="12"/>
  <c r="R190" i="1"/>
  <c r="AE148" i="12"/>
  <c r="R145" i="1"/>
  <c r="AE160" i="12"/>
  <c r="R157" i="1"/>
  <c r="AE136" i="12"/>
  <c r="R133" i="1"/>
  <c r="R179" i="1"/>
  <c r="AE182" i="12"/>
  <c r="R173" i="1"/>
  <c r="AE176" i="12"/>
  <c r="R155" i="1"/>
  <c r="AE158" i="12"/>
  <c r="AE143" i="12"/>
  <c r="R140" i="1"/>
  <c r="AE161" i="12"/>
  <c r="R158" i="1"/>
  <c r="T223" i="1"/>
  <c r="AF226" i="12"/>
  <c r="AF223" i="12"/>
  <c r="T220" i="1"/>
  <c r="T186" i="1"/>
  <c r="AF189" i="12"/>
  <c r="T168" i="1"/>
  <c r="AF171" i="12"/>
  <c r="T228" i="1"/>
  <c r="AF231" i="12"/>
  <c r="T217" i="1"/>
  <c r="AF220" i="12"/>
  <c r="AF198" i="12"/>
  <c r="T195" i="1"/>
  <c r="T174" i="1"/>
  <c r="AF177" i="12"/>
  <c r="AF142" i="12"/>
  <c r="T139" i="1"/>
  <c r="AE184" i="12"/>
  <c r="R181" i="1"/>
  <c r="R122" i="1"/>
  <c r="AE125" i="12"/>
  <c r="T141" i="1"/>
  <c r="AF144" i="12"/>
  <c r="T175" i="1"/>
  <c r="AF178" i="12"/>
  <c r="AE214" i="12"/>
  <c r="R211" i="1"/>
  <c r="R184" i="1"/>
  <c r="AE187" i="12"/>
  <c r="R218" i="1"/>
  <c r="AE221" i="12"/>
  <c r="R154" i="1"/>
  <c r="AE157" i="12"/>
  <c r="AE130" i="12"/>
  <c r="R127" i="1"/>
  <c r="AE173" i="12"/>
  <c r="R170" i="1"/>
  <c r="AE155" i="12"/>
  <c r="R152" i="1"/>
  <c r="AE140" i="12"/>
  <c r="R137" i="1"/>
  <c r="T128" i="1"/>
  <c r="AF131" i="12"/>
  <c r="T192" i="1"/>
  <c r="AF195" i="12"/>
  <c r="AF188" i="12"/>
  <c r="T185" i="1"/>
  <c r="T160" i="1"/>
  <c r="AF163" i="12"/>
  <c r="AF139" i="12"/>
  <c r="T136" i="1"/>
  <c r="T213"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R10" i="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5" i="1"/>
  <c r="AF183" i="12"/>
  <c r="T165" i="1"/>
  <c r="T166" i="1"/>
  <c r="AF42" i="12"/>
  <c r="T66" i="1"/>
  <c r="AF27" i="12"/>
  <c r="T46" i="1"/>
  <c r="T71" i="1"/>
  <c r="AF103" i="12"/>
  <c r="AF147" i="12"/>
  <c r="AF85" i="12"/>
  <c r="AF186" i="12"/>
  <c r="AF123" i="12"/>
  <c r="T22" i="1"/>
  <c r="T113" i="1"/>
  <c r="AF93" i="12"/>
  <c r="AH92" i="12" s="1"/>
  <c r="AI92" i="12" s="1"/>
  <c r="AF96" i="12"/>
  <c r="AH95" i="12" s="1"/>
  <c r="AI95" i="12" s="1"/>
  <c r="AK95" i="12" s="1"/>
  <c r="AL95" i="12" s="1"/>
  <c r="AM95" i="12" s="1"/>
  <c r="T214" i="1"/>
  <c r="AF180" i="12"/>
  <c r="AF192" i="12"/>
  <c r="T222" i="1"/>
  <c r="AF62" i="12"/>
  <c r="T89" i="1"/>
  <c r="T92" i="1"/>
  <c r="AF230" i="12"/>
  <c r="AH230" i="12" s="1"/>
  <c r="AI230" i="12" s="1"/>
  <c r="T94" i="1"/>
  <c r="T150" i="1"/>
  <c r="T61" i="1"/>
  <c r="AF12" i="12"/>
  <c r="T169" i="1"/>
  <c r="AF215" i="12"/>
  <c r="AH215" i="12" s="1"/>
  <c r="AI215" i="12" s="1"/>
  <c r="AF179" i="12"/>
  <c r="AF124" i="12"/>
  <c r="AH122" i="12" s="1"/>
  <c r="AI122" i="12" s="1"/>
  <c r="AF174" i="12"/>
  <c r="AF117" i="12"/>
  <c r="AH116" i="12" s="1"/>
  <c r="AI116" i="12" s="1"/>
  <c r="AO116" i="12" s="1"/>
  <c r="AP116" i="12" s="1"/>
  <c r="AQ116" i="12" s="1"/>
  <c r="AF133" i="12"/>
  <c r="AH131" i="12" s="1"/>
  <c r="AI131" i="12" s="1"/>
  <c r="AF150" i="12"/>
  <c r="T229" i="1"/>
  <c r="AF109" i="12"/>
  <c r="AF98" i="12"/>
  <c r="AH98" i="12" s="1"/>
  <c r="AI98" i="12" s="1"/>
  <c r="AF191" i="12"/>
  <c r="AF115" i="12"/>
  <c r="T207" i="1"/>
  <c r="T159" i="1"/>
  <c r="T156" i="1"/>
  <c r="T68" i="1"/>
  <c r="AF164" i="12"/>
  <c r="AF15" i="12"/>
  <c r="AH14" i="12" s="1"/>
  <c r="AI14" i="12" s="1"/>
  <c r="AH209" i="12"/>
  <c r="AI209" i="12" s="1"/>
  <c r="AO209" i="12" s="1"/>
  <c r="AP209" i="12" s="1"/>
  <c r="AQ209" i="12" s="1"/>
  <c r="AF203" i="12"/>
  <c r="AF233" i="12"/>
  <c r="T84" i="1"/>
  <c r="T204" i="1"/>
  <c r="T53" i="1"/>
  <c r="AF75" i="12"/>
  <c r="AF235" i="12"/>
  <c r="AH119" i="12"/>
  <c r="AI119" i="12" s="1"/>
  <c r="U116" i="1" s="1"/>
  <c r="AF234" i="12"/>
  <c r="AF212" i="12"/>
  <c r="T193" i="1"/>
  <c r="T51" i="1"/>
  <c r="AF54" i="12"/>
  <c r="AF141" i="12"/>
  <c r="T110" i="1"/>
  <c r="AF113" i="12"/>
  <c r="T162" i="1"/>
  <c r="T199"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2" i="1"/>
  <c r="AF155" i="12"/>
  <c r="T135" i="1"/>
  <c r="AF138" i="12"/>
  <c r="T148" i="1"/>
  <c r="AF151" i="12"/>
  <c r="AF157" i="12"/>
  <c r="T154" i="1"/>
  <c r="AF187" i="12"/>
  <c r="T184" i="1"/>
  <c r="AF125" i="12"/>
  <c r="T122" i="1"/>
  <c r="AF143" i="12"/>
  <c r="AH143" i="12" s="1"/>
  <c r="AI143" i="12" s="1"/>
  <c r="T140" i="1"/>
  <c r="T133" i="1"/>
  <c r="AF136" i="12"/>
  <c r="AF148" i="12"/>
  <c r="T145" i="1"/>
  <c r="AF199" i="12"/>
  <c r="T196" i="1"/>
  <c r="T125" i="1"/>
  <c r="AF128" i="12"/>
  <c r="AF146" i="12"/>
  <c r="T143" i="1"/>
  <c r="AF175" i="12"/>
  <c r="T172" i="1"/>
  <c r="T211" i="1"/>
  <c r="AF214" i="12"/>
  <c r="AF176" i="12"/>
  <c r="AH176" i="12" s="1"/>
  <c r="AI176" i="12" s="1"/>
  <c r="T173" i="1"/>
  <c r="AF181" i="12"/>
  <c r="T178" i="1"/>
  <c r="AF126" i="12"/>
  <c r="T123" i="1"/>
  <c r="T151" i="1"/>
  <c r="AF154" i="12"/>
  <c r="AH152" i="12" s="1"/>
  <c r="AI152" i="12" s="1"/>
  <c r="AF140" i="12"/>
  <c r="T137" i="1"/>
  <c r="T170" i="1"/>
  <c r="AF173" i="12"/>
  <c r="T155" i="1"/>
  <c r="AF158" i="12"/>
  <c r="AF182" i="12"/>
  <c r="T179" i="1"/>
  <c r="AF137" i="12"/>
  <c r="T134" i="1"/>
  <c r="AH224" i="12"/>
  <c r="AI224" i="12" s="1"/>
  <c r="T182" i="1"/>
  <c r="AF185" i="12"/>
  <c r="AF205" i="12"/>
  <c r="T202" i="1"/>
  <c r="AO227" i="12"/>
  <c r="AP227" i="12" s="1"/>
  <c r="AQ227" i="12" s="1"/>
  <c r="AK227" i="12"/>
  <c r="AL227" i="12" s="1"/>
  <c r="AM227" i="12" s="1"/>
  <c r="U224" i="1"/>
  <c r="AF130" i="12"/>
  <c r="T127" i="1"/>
  <c r="T181" i="1"/>
  <c r="AF184" i="12"/>
  <c r="T167" i="1"/>
  <c r="AF170" i="12"/>
  <c r="AH170" i="12" s="1"/>
  <c r="AI170" i="12" s="1"/>
  <c r="AF194" i="12"/>
  <c r="AH194" i="12" s="1"/>
  <c r="AI194" i="12" s="1"/>
  <c r="T191" i="1"/>
  <c r="AF221" i="12"/>
  <c r="AH221" i="12" s="1"/>
  <c r="AI221" i="12" s="1"/>
  <c r="T218" i="1"/>
  <c r="T158" i="1"/>
  <c r="AF161" i="12"/>
  <c r="AH161" i="12" s="1"/>
  <c r="AI161" i="12" s="1"/>
  <c r="AF160" i="12"/>
  <c r="T157" i="1"/>
  <c r="AF193" i="12"/>
  <c r="T190" i="1"/>
  <c r="AF197" i="12"/>
  <c r="T194" i="1"/>
  <c r="AF135" i="12"/>
  <c r="T132" i="1"/>
  <c r="AH206" i="12"/>
  <c r="AI206" i="12" s="1"/>
  <c r="T131" i="1"/>
  <c r="AF134" i="12"/>
  <c r="AF167" i="12"/>
  <c r="AH167" i="12" s="1"/>
  <c r="AI167" i="12" s="1"/>
  <c r="T164" i="1"/>
  <c r="AF166" i="12"/>
  <c r="T163" i="1"/>
  <c r="AF149" i="12"/>
  <c r="T146"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T10" i="1"/>
  <c r="AF13" i="12"/>
  <c r="AF114" i="12"/>
  <c r="T111" i="1"/>
  <c r="AH101" i="12"/>
  <c r="AI101" i="12" s="1"/>
  <c r="AF28" i="12"/>
  <c r="T25" i="1"/>
  <c r="AH83" i="12" l="1"/>
  <c r="AI83" i="12" s="1"/>
  <c r="AO83" i="12" s="1"/>
  <c r="AP83" i="12" s="1"/>
  <c r="AQ83" i="12" s="1"/>
  <c r="AH41" i="12"/>
  <c r="AI41" i="12" s="1"/>
  <c r="AH179" i="12"/>
  <c r="AI179" i="12" s="1"/>
  <c r="U176" i="1" s="1"/>
  <c r="AH203" i="12"/>
  <c r="AI203" i="12" s="1"/>
  <c r="AK203" i="12" s="1"/>
  <c r="AL203" i="12" s="1"/>
  <c r="AM203" i="12" s="1"/>
  <c r="AK230" i="12"/>
  <c r="AL230" i="12" s="1"/>
  <c r="AM230" i="12" s="1"/>
  <c r="V227"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5" i="1"/>
  <c r="AR239" i="12"/>
  <c r="AH191" i="12"/>
  <c r="AI191" i="12" s="1"/>
  <c r="U188" i="1" s="1"/>
  <c r="AK188" i="12"/>
  <c r="AL188" i="12" s="1"/>
  <c r="AM188" i="12" s="1"/>
  <c r="V185" i="1" s="1"/>
  <c r="V224" i="1"/>
  <c r="AR227" i="12"/>
  <c r="X224" i="1" s="1"/>
  <c r="V92" i="1"/>
  <c r="U128" i="1"/>
  <c r="AO131" i="12"/>
  <c r="AP131" i="12" s="1"/>
  <c r="AQ131" i="12" s="1"/>
  <c r="AK131" i="12"/>
  <c r="AL131" i="12" s="1"/>
  <c r="AM131" i="12" s="1"/>
  <c r="AK209" i="12"/>
  <c r="AL209" i="12" s="1"/>
  <c r="AM209" i="12" s="1"/>
  <c r="AH149" i="12"/>
  <c r="AI149" i="12" s="1"/>
  <c r="AO149" i="12" s="1"/>
  <c r="AP149" i="12" s="1"/>
  <c r="AQ149" i="12" s="1"/>
  <c r="AH164" i="12"/>
  <c r="AI164" i="12" s="1"/>
  <c r="U161" i="1" s="1"/>
  <c r="AH233" i="12"/>
  <c r="AI233" i="12" s="1"/>
  <c r="AK233" i="12" s="1"/>
  <c r="AL233" i="12" s="1"/>
  <c r="AM233" i="12" s="1"/>
  <c r="U206"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2" i="1" s="1"/>
  <c r="AH50" i="12"/>
  <c r="AI50" i="12" s="1"/>
  <c r="AK50" i="12" s="1"/>
  <c r="AL50" i="12" s="1"/>
  <c r="AM50" i="12" s="1"/>
  <c r="AH134" i="12"/>
  <c r="AI134" i="12" s="1"/>
  <c r="AO134" i="12" s="1"/>
  <c r="AP134" i="12" s="1"/>
  <c r="AQ134" i="12" s="1"/>
  <c r="U215" i="1"/>
  <c r="U227" i="1"/>
  <c r="AK218" i="12"/>
  <c r="AL218" i="12" s="1"/>
  <c r="AM218" i="12" s="1"/>
  <c r="AH26" i="12"/>
  <c r="AI26" i="12" s="1"/>
  <c r="AO26" i="12" s="1"/>
  <c r="AP26" i="12" s="1"/>
  <c r="AQ26" i="12" s="1"/>
  <c r="AH47" i="12"/>
  <c r="AI47" i="12" s="1"/>
  <c r="U44" i="1" s="1"/>
  <c r="U149" i="1"/>
  <c r="AK152" i="12"/>
  <c r="AL152" i="12" s="1"/>
  <c r="AM152" i="12" s="1"/>
  <c r="AO152" i="12"/>
  <c r="AP152" i="12" s="1"/>
  <c r="AQ152" i="12" s="1"/>
  <c r="W206" i="1"/>
  <c r="AK206" i="12"/>
  <c r="AL206" i="12" s="1"/>
  <c r="AM206" i="12" s="1"/>
  <c r="AO206" i="12"/>
  <c r="AP206" i="12" s="1"/>
  <c r="AQ206" i="12" s="1"/>
  <c r="U203" i="1"/>
  <c r="U191" i="1"/>
  <c r="AO194" i="12"/>
  <c r="AP194" i="12" s="1"/>
  <c r="AQ194" i="12" s="1"/>
  <c r="AK194" i="12"/>
  <c r="AL194" i="12" s="1"/>
  <c r="AM194" i="12" s="1"/>
  <c r="U197" i="1"/>
  <c r="AK200" i="12"/>
  <c r="AL200" i="12" s="1"/>
  <c r="AM200" i="12" s="1"/>
  <c r="AO200" i="12"/>
  <c r="AP200" i="12" s="1"/>
  <c r="AQ200" i="12" s="1"/>
  <c r="AH182" i="12"/>
  <c r="AI182" i="12" s="1"/>
  <c r="AH173" i="12"/>
  <c r="AI173" i="12" s="1"/>
  <c r="U212" i="1"/>
  <c r="AK215" i="12"/>
  <c r="AL215" i="12" s="1"/>
  <c r="AM215" i="12" s="1"/>
  <c r="AO215" i="12"/>
  <c r="AP215" i="12" s="1"/>
  <c r="AQ215" i="12" s="1"/>
  <c r="AO167" i="12"/>
  <c r="AP167" i="12" s="1"/>
  <c r="AQ167" i="12" s="1"/>
  <c r="U164" i="1"/>
  <c r="AK167" i="12"/>
  <c r="AL167" i="12" s="1"/>
  <c r="AM167" i="12" s="1"/>
  <c r="AK161" i="12"/>
  <c r="AL161" i="12" s="1"/>
  <c r="AM161" i="12" s="1"/>
  <c r="AO161" i="12"/>
  <c r="AP161" i="12" s="1"/>
  <c r="AQ161" i="12" s="1"/>
  <c r="U158" i="1"/>
  <c r="AH158" i="12"/>
  <c r="AI158" i="12" s="1"/>
  <c r="AH146" i="12"/>
  <c r="AI146" i="12" s="1"/>
  <c r="AH155" i="12"/>
  <c r="AI155" i="12" s="1"/>
  <c r="AK224" i="12"/>
  <c r="AL224" i="12" s="1"/>
  <c r="AM224" i="12" s="1"/>
  <c r="AO224" i="12"/>
  <c r="AP224" i="12" s="1"/>
  <c r="AQ224" i="12" s="1"/>
  <c r="U221" i="1"/>
  <c r="U140" i="1"/>
  <c r="AK143" i="12"/>
  <c r="AL143" i="12" s="1"/>
  <c r="AM143" i="12" s="1"/>
  <c r="AO143" i="12"/>
  <c r="AP143" i="12" s="1"/>
  <c r="AQ143" i="12" s="1"/>
  <c r="U218" i="1"/>
  <c r="AK221" i="12"/>
  <c r="AL221" i="12" s="1"/>
  <c r="AM221" i="12" s="1"/>
  <c r="AO221" i="12"/>
  <c r="AP221" i="12" s="1"/>
  <c r="AQ221" i="12" s="1"/>
  <c r="U167" i="1"/>
  <c r="AK170" i="12"/>
  <c r="AL170" i="12" s="1"/>
  <c r="AM170" i="12" s="1"/>
  <c r="AO170" i="12"/>
  <c r="AP170" i="12" s="1"/>
  <c r="AQ170" i="12" s="1"/>
  <c r="W224" i="1"/>
  <c r="AH137" i="12"/>
  <c r="AI137" i="12" s="1"/>
  <c r="W185" i="1"/>
  <c r="AK176" i="12"/>
  <c r="AL176" i="12" s="1"/>
  <c r="AM176" i="12" s="1"/>
  <c r="U173" i="1"/>
  <c r="AO176" i="12"/>
  <c r="AP176" i="12" s="1"/>
  <c r="AQ176" i="12" s="1"/>
  <c r="AH128" i="12"/>
  <c r="AI128" i="12" s="1"/>
  <c r="AH125" i="12"/>
  <c r="AI125" i="12" s="1"/>
  <c r="W215"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0" i="1"/>
  <c r="AO179" i="12"/>
  <c r="AP179" i="12" s="1"/>
  <c r="AQ179" i="12" s="1"/>
  <c r="AK179" i="12"/>
  <c r="AL179" i="12" s="1"/>
  <c r="AM179" i="12" s="1"/>
  <c r="V176" i="1" s="1"/>
  <c r="AQ230" i="12"/>
  <c r="W227" i="1" s="1"/>
  <c r="AK74" i="12"/>
  <c r="AL74" i="12" s="1"/>
  <c r="AM74" i="12" s="1"/>
  <c r="AR74" i="12" s="1"/>
  <c r="X71" i="1" s="1"/>
  <c r="U131" i="1"/>
  <c r="AK191" i="12"/>
  <c r="AL191" i="12" s="1"/>
  <c r="AM191" i="12" s="1"/>
  <c r="V188" i="1" s="1"/>
  <c r="W128" i="1"/>
  <c r="AR95" i="12"/>
  <c r="X92" i="1" s="1"/>
  <c r="U209" i="1"/>
  <c r="AK149" i="12"/>
  <c r="AL149" i="12" s="1"/>
  <c r="AM149" i="12" s="1"/>
  <c r="V146" i="1" s="1"/>
  <c r="U137" i="1"/>
  <c r="AO212" i="12"/>
  <c r="AP212" i="12" s="1"/>
  <c r="AR116" i="12"/>
  <c r="X113" i="1" s="1"/>
  <c r="AO140" i="12"/>
  <c r="AP140" i="12" s="1"/>
  <c r="U146" i="1"/>
  <c r="U71" i="1"/>
  <c r="AO191" i="12"/>
  <c r="AP191" i="12" s="1"/>
  <c r="AQ191" i="12" s="1"/>
  <c r="AO233" i="12"/>
  <c r="AP233" i="12" s="1"/>
  <c r="AO164" i="12"/>
  <c r="AP164" i="12" s="1"/>
  <c r="AK164" i="12"/>
  <c r="AL164" i="12" s="1"/>
  <c r="AM164" i="12" s="1"/>
  <c r="V161" i="1" s="1"/>
  <c r="AR188" i="12"/>
  <c r="X185" i="1" s="1"/>
  <c r="V80" i="1"/>
  <c r="AR83" i="12"/>
  <c r="X80" i="1" s="1"/>
  <c r="V173" i="1"/>
  <c r="AR176" i="12"/>
  <c r="X173" i="1" s="1"/>
  <c r="V191" i="1"/>
  <c r="AR194" i="12"/>
  <c r="X191" i="1" s="1"/>
  <c r="V32" i="1"/>
  <c r="AR35" i="12"/>
  <c r="X32" i="1" s="1"/>
  <c r="V83" i="1"/>
  <c r="AR86" i="12"/>
  <c r="X83" i="1" s="1"/>
  <c r="V65" i="1"/>
  <c r="AR68" i="12"/>
  <c r="X65" i="1" s="1"/>
  <c r="V101" i="1"/>
  <c r="AR104" i="12"/>
  <c r="X101" i="1" s="1"/>
  <c r="V53" i="1"/>
  <c r="AR56" i="12"/>
  <c r="X53" i="1" s="1"/>
  <c r="V158" i="1"/>
  <c r="AR161" i="12"/>
  <c r="X158" i="1" s="1"/>
  <c r="V149" i="1"/>
  <c r="AR152" i="12"/>
  <c r="X149" i="1" s="1"/>
  <c r="V215" i="1"/>
  <c r="AR218" i="12"/>
  <c r="X215" i="1" s="1"/>
  <c r="V47" i="1"/>
  <c r="V68" i="1"/>
  <c r="AR71" i="12"/>
  <c r="X68" i="1" s="1"/>
  <c r="V38" i="1"/>
  <c r="AR41" i="12"/>
  <c r="X38" i="1" s="1"/>
  <c r="V200" i="1"/>
  <c r="AR203" i="12"/>
  <c r="X200" i="1" s="1"/>
  <c r="V221" i="1"/>
  <c r="AR224" i="12"/>
  <c r="X221" i="1" s="1"/>
  <c r="V164" i="1"/>
  <c r="AR167" i="12"/>
  <c r="X164" i="1" s="1"/>
  <c r="V212" i="1"/>
  <c r="AR215" i="12"/>
  <c r="X212" i="1" s="1"/>
  <c r="V203" i="1"/>
  <c r="AR206" i="12"/>
  <c r="X203" i="1" s="1"/>
  <c r="V104" i="1"/>
  <c r="AR107" i="12"/>
  <c r="X104" i="1" s="1"/>
  <c r="V59" i="1"/>
  <c r="AR62" i="12"/>
  <c r="X59" i="1" s="1"/>
  <c r="V95" i="1"/>
  <c r="AR98" i="12"/>
  <c r="X95" i="1" s="1"/>
  <c r="V140" i="1"/>
  <c r="AR143" i="12"/>
  <c r="X140" i="1" s="1"/>
  <c r="V197" i="1"/>
  <c r="AR200" i="12"/>
  <c r="X197" i="1" s="1"/>
  <c r="V206" i="1"/>
  <c r="AR209" i="12"/>
  <c r="X206" i="1" s="1"/>
  <c r="V62" i="1"/>
  <c r="AR65" i="12"/>
  <c r="X62" i="1" s="1"/>
  <c r="V74" i="1"/>
  <c r="AR77" i="12"/>
  <c r="X74" i="1" s="1"/>
  <c r="V86" i="1"/>
  <c r="AR89" i="12"/>
  <c r="X86" i="1" s="1"/>
  <c r="V98" i="1"/>
  <c r="AR101" i="12"/>
  <c r="X98" i="1" s="1"/>
  <c r="V218" i="1"/>
  <c r="AR221" i="12"/>
  <c r="X218" i="1" s="1"/>
  <c r="AR179" i="12"/>
  <c r="X176" i="1" s="1"/>
  <c r="V11" i="1"/>
  <c r="AR14" i="12"/>
  <c r="X11" i="1" s="1"/>
  <c r="V89" i="1"/>
  <c r="AR92" i="12"/>
  <c r="X89" i="1" s="1"/>
  <c r="V119" i="1"/>
  <c r="AR122" i="12"/>
  <c r="X119" i="1" s="1"/>
  <c r="V167" i="1"/>
  <c r="AR170" i="12"/>
  <c r="X167" i="1" s="1"/>
  <c r="V137" i="1"/>
  <c r="V209" i="1"/>
  <c r="V116" i="1"/>
  <c r="AR119" i="12"/>
  <c r="X116" i="1" s="1"/>
  <c r="V230" i="1"/>
  <c r="V128" i="1"/>
  <c r="U230"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4" i="1"/>
  <c r="AK197" i="12"/>
  <c r="AL197" i="12" s="1"/>
  <c r="AM197" i="12" s="1"/>
  <c r="AM110" i="12"/>
  <c r="AK146" i="12"/>
  <c r="AL146" i="12" s="1"/>
  <c r="AM146" i="12" s="1"/>
  <c r="U143" i="1"/>
  <c r="AO146" i="12"/>
  <c r="AP146" i="12" s="1"/>
  <c r="AQ146" i="12" s="1"/>
  <c r="W173" i="1"/>
  <c r="W167" i="1"/>
  <c r="W131" i="1"/>
  <c r="W200" i="1"/>
  <c r="W221" i="1"/>
  <c r="U155" i="1"/>
  <c r="AK158" i="12"/>
  <c r="AL158" i="12" s="1"/>
  <c r="AM158" i="12" s="1"/>
  <c r="AO158" i="12"/>
  <c r="AP158" i="12" s="1"/>
  <c r="AQ158" i="12" s="1"/>
  <c r="W158" i="1"/>
  <c r="W164" i="1"/>
  <c r="U170" i="1"/>
  <c r="AK173" i="12"/>
  <c r="AL173" i="12" s="1"/>
  <c r="AM173" i="12" s="1"/>
  <c r="AO173" i="12"/>
  <c r="AP173" i="12" s="1"/>
  <c r="AQ173" i="12" s="1"/>
  <c r="W194" i="1"/>
  <c r="W203" i="1"/>
  <c r="W149" i="1"/>
  <c r="AO128" i="12"/>
  <c r="AP128" i="12" s="1"/>
  <c r="AQ128" i="12" s="1"/>
  <c r="U125" i="1"/>
  <c r="AK128" i="12"/>
  <c r="AL128" i="12" s="1"/>
  <c r="AM128" i="12" s="1"/>
  <c r="W218" i="1"/>
  <c r="AO137" i="12"/>
  <c r="AP137" i="12" s="1"/>
  <c r="AQ137" i="12" s="1"/>
  <c r="U134" i="1"/>
  <c r="AK137" i="12"/>
  <c r="AL137" i="12" s="1"/>
  <c r="AM137" i="12" s="1"/>
  <c r="W140" i="1"/>
  <c r="W146" i="1"/>
  <c r="W212" i="1"/>
  <c r="U179" i="1"/>
  <c r="AK182" i="12"/>
  <c r="AL182" i="12" s="1"/>
  <c r="AM182" i="12" s="1"/>
  <c r="AO182" i="12"/>
  <c r="AP182" i="12" s="1"/>
  <c r="AQ182" i="12" s="1"/>
  <c r="AK125" i="12"/>
  <c r="AL125" i="12" s="1"/>
  <c r="AM125" i="12" s="1"/>
  <c r="U122" i="1"/>
  <c r="AO125" i="12"/>
  <c r="AP125" i="12" s="1"/>
  <c r="AQ125" i="12" s="1"/>
  <c r="U152" i="1"/>
  <c r="AK155" i="12"/>
  <c r="AL155" i="12" s="1"/>
  <c r="AM155" i="12" s="1"/>
  <c r="AO155" i="12"/>
  <c r="AP155" i="12" s="1"/>
  <c r="AQ155" i="12" s="1"/>
  <c r="W197" i="1"/>
  <c r="W191" i="1"/>
  <c r="W176"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V71" i="1" l="1"/>
  <c r="AR230" i="12"/>
  <c r="X227" i="1" s="1"/>
  <c r="AQ233" i="12"/>
  <c r="W230" i="1" s="1"/>
  <c r="AQ140" i="12"/>
  <c r="AR140" i="12" s="1"/>
  <c r="X137" i="1" s="1"/>
  <c r="AQ212" i="12"/>
  <c r="AR212" i="12" s="1"/>
  <c r="X209" i="1" s="1"/>
  <c r="AQ164" i="12"/>
  <c r="W161" i="1" s="1"/>
  <c r="AQ53" i="12"/>
  <c r="W50" i="1" s="1"/>
  <c r="AR131" i="12"/>
  <c r="X128" i="1" s="1"/>
  <c r="AR149" i="12"/>
  <c r="X146" i="1" s="1"/>
  <c r="W182" i="1"/>
  <c r="W92" i="1"/>
  <c r="W47" i="1"/>
  <c r="AR44" i="12"/>
  <c r="X41" i="1" s="1"/>
  <c r="W44" i="1"/>
  <c r="AR191" i="12"/>
  <c r="X188" i="1" s="1"/>
  <c r="AR164" i="12"/>
  <c r="X161" i="1" s="1"/>
  <c r="AR59" i="12"/>
  <c r="X56" i="1" s="1"/>
  <c r="V56" i="1"/>
  <c r="AR11" i="12"/>
  <c r="X8" i="1" s="1"/>
  <c r="V122" i="1"/>
  <c r="AR125" i="12"/>
  <c r="X122" i="1" s="1"/>
  <c r="V26" i="1"/>
  <c r="AR29" i="12"/>
  <c r="X26" i="1" s="1"/>
  <c r="V134" i="1"/>
  <c r="AR137" i="12"/>
  <c r="X134" i="1" s="1"/>
  <c r="V20" i="1"/>
  <c r="AR23" i="12"/>
  <c r="X20" i="1" s="1"/>
  <c r="V14" i="1"/>
  <c r="AR17" i="12"/>
  <c r="X14" i="1" s="1"/>
  <c r="V17" i="1"/>
  <c r="AR20" i="12"/>
  <c r="X17" i="1" s="1"/>
  <c r="V179" i="1"/>
  <c r="AR182" i="12"/>
  <c r="X179" i="1" s="1"/>
  <c r="V170" i="1"/>
  <c r="AR173" i="12"/>
  <c r="X170" i="1" s="1"/>
  <c r="V143" i="1"/>
  <c r="AR146" i="12"/>
  <c r="X143" i="1" s="1"/>
  <c r="V110" i="1"/>
  <c r="AR113" i="12"/>
  <c r="X110" i="1" s="1"/>
  <c r="V23" i="1"/>
  <c r="AR26" i="12"/>
  <c r="X23" i="1" s="1"/>
  <c r="V29" i="1"/>
  <c r="AR32" i="12"/>
  <c r="X29" i="1" s="1"/>
  <c r="V107" i="1"/>
  <c r="AR110" i="12"/>
  <c r="X107" i="1" s="1"/>
  <c r="V182" i="1"/>
  <c r="V77" i="1"/>
  <c r="AR80" i="12"/>
  <c r="X77" i="1" s="1"/>
  <c r="V152" i="1"/>
  <c r="AR155" i="12"/>
  <c r="X152" i="1" s="1"/>
  <c r="V194" i="1"/>
  <c r="AR197" i="12"/>
  <c r="X194" i="1" s="1"/>
  <c r="V41" i="1"/>
  <c r="V35" i="1"/>
  <c r="AR38" i="12"/>
  <c r="X35" i="1" s="1"/>
  <c r="V50" i="1"/>
  <c r="V125" i="1"/>
  <c r="AR128" i="12"/>
  <c r="X125" i="1" s="1"/>
  <c r="V155" i="1"/>
  <c r="AR158" i="12"/>
  <c r="X155" i="1" s="1"/>
  <c r="V131" i="1"/>
  <c r="AR134" i="12"/>
  <c r="X131" i="1" s="1"/>
  <c r="V44" i="1"/>
  <c r="W110" i="1"/>
  <c r="W170" i="1"/>
  <c r="W143" i="1"/>
  <c r="W155" i="1"/>
  <c r="W179" i="1"/>
  <c r="W125" i="1"/>
  <c r="W152" i="1"/>
  <c r="W122" i="1"/>
  <c r="W134" i="1"/>
  <c r="W8" i="1"/>
  <c r="W35" i="1"/>
  <c r="W14" i="1"/>
  <c r="W29" i="1"/>
  <c r="W20" i="1"/>
  <c r="W26" i="1"/>
  <c r="W77" i="1"/>
  <c r="W56" i="1"/>
  <c r="W17" i="1"/>
  <c r="W137" i="1" l="1"/>
  <c r="AR53" i="12"/>
  <c r="X50" i="1" s="1"/>
  <c r="W209" i="1"/>
  <c r="AR233" i="12"/>
  <c r="X230" i="1" s="1"/>
  <c r="AR47" i="12"/>
  <c r="X44" i="1" s="1"/>
  <c r="AR185" i="12"/>
  <c r="X182" i="1" s="1"/>
  <c r="W188" i="1"/>
  <c r="W41" i="1"/>
  <c r="AR50" i="12"/>
  <c r="X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<sst xmlns="http://schemas.openxmlformats.org/spreadsheetml/2006/main" count="4855" uniqueCount="2305">
  <si>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</si>
  <si>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</si>
  <si>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</si>
  <si>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</si>
  <si>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</si>
  <si>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</si>
  <si>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</si>
  <si>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</si>
  <si>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</si>
  <si>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</si>
  <si>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</si>
  <si>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</si>
  <si>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</si>
  <si>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</si>
  <si>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</si>
  <si>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</si>
  <si>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</si>
  <si>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</si>
  <si>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</si>
  <si>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</si>
  <si>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</si>
  <si>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</si>
  <si>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</si>
  <si>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</si>
  <si>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</si>
  <si>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</si>
  <si>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</si>
  <si>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</si>
  <si>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</si>
  <si>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</si>
  <si>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</si>
  <si>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</si>
  <si>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</si>
  <si>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</si>
  <si>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</si>
  <si>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</si>
  <si>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</si>
  <si>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</si>
  <si>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</si>
  <si>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</si>
  <si>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</si>
  <si>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</si>
  <si>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</si>
  <si>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</si>
  <si>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</si>
  <si>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</si>
  <si>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</si>
  <si>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</si>
  <si>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</si>
  <si>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</si>
  <si>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</si>
  <si>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</si>
  <si>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</si>
  <si>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</si>
  <si>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</si>
  <si>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</si>
  <si>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</si>
  <si>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</si>
  <si>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</si>
  <si>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</si>
  <si>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</si>
  <si>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</si>
  <si>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</si>
  <si>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</si>
  <si>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</si>
  <si>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</si>
  <si>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</si>
  <si>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</si>
  <si>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</si>
  <si>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</si>
  <si>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</si>
  <si>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</si>
  <si>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</si>
  <si>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</si>
  <si>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</si>
  <si>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</si>
  <si>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</si>
  <si>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</si>
  <si>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</si>
  <si>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</si>
  <si>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</si>
  <si>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</si>
  <si>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</si>
  <si>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</si>
  <si>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</si>
  <si>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</si>
  <si>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</si>
  <si>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</si>
  <si>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</si>
  <si>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</si>
  <si>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</si>
  <si>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</si>
  <si>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</si>
  <si>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</si>
  <si>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</si>
  <si>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</si>
  <si>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</si>
  <si>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</si>
  <si>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</si>
  <si>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</si>
  <si>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</si>
  <si>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</si>
  <si>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</si>
  <si>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</si>
  <si>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</si>
  <si>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</si>
  <si>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</si>
  <si>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</si>
  <si>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</si>
  <si>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</si>
  <si>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</si>
  <si>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</si>
  <si>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</si>
  <si>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</si>
  <si>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</si>
  <si>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</si>
  <si>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</si>
  <si>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</si>
  <si>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</si>
  <si>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</si>
  <si>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</si>
  <si>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</si>
  <si>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</si>
  <si>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</si>
  <si>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</si>
  <si>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</si>
  <si>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</si>
  <si>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</si>
  <si>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</si>
  <si>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</si>
  <si>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</si>
  <si>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</si>
  <si>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</si>
  <si>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</si>
  <si>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</si>
  <si>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</si>
  <si>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</si>
  <si>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</si>
  <si>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</si>
  <si>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</si>
  <si>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</si>
  <si>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</si>
  <si>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</si>
  <si>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</si>
  <si>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</si>
  <si>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</si>
  <si>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</si>
  <si>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</si>
  <si>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</si>
  <si>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</si>
  <si>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</si>
  <si>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</si>
  <si>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</si>
  <si>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</si>
  <si>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</si>
  <si>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</si>
  <si>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</si>
  <si>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</si>
  <si>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</si>
  <si>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</si>
  <si>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</si>
  <si>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</si>
  <si>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</si>
  <si>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</si>
  <si>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</si>
  <si>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</si>
  <si>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</si>
  <si>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</si>
  <si>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</si>
  <si>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</si>
  <si>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</si>
  <si>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</si>
  <si>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</si>
  <si>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</si>
  <si>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</si>
  <si>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</si>
  <si>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</si>
  <si>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</si>
  <si>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</si>
  <si>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</si>
  <si>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</si>
  <si>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</si>
  <si>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</si>
  <si>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</si>
  <si>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</si>
  <si>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</si>
  <si>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</si>
  <si>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</si>
  <si>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</si>
  <si>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</si>
  <si>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</si>
  <si>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</si>
  <si>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</si>
  <si>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</si>
  <si>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</si>
  <si>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</si>
  <si>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</si>
  <si>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</si>
  <si>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</si>
  <si>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</si>
  <si>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</si>
  <si>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</si>
  <si>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</si>
  <si>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</si>
  <si>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</si>
  <si>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</si>
  <si>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</si>
  <si>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</si>
  <si>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</si>
  <si>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</si>
  <si>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</si>
  <si>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</si>
  <si>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</si>
  <si>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</si>
  <si>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</si>
  <si>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</si>
  <si>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</si>
  <si>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</si>
  <si>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</si>
  <si>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</si>
  <si>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</si>
  <si>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</si>
  <si>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</si>
  <si>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</si>
  <si>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</si>
  <si>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</si>
  <si>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</si>
  <si>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</si>
  <si>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</si>
  <si>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</si>
  <si>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</si>
  <si>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</si>
  <si>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</si>
  <si>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</si>
  <si>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</si>
  <si>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</si>
  <si>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</si>
  <si>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</si>
  <si>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</si>
  <si>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</si>
  <si>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</si>
  <si>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</si>
  <si>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</si>
  <si>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</si>
  <si>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</si>
  <si>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</si>
  <si>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</si>
  <si>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</si>
  <si>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</si>
  <si>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</si>
  <si>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</si>
  <si>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</si>
  <si>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</si>
  <si>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</si>
  <si>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</si>
  <si>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</si>
  <si>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</si>
  <si>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</si>
  <si>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</si>
  <si>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</si>
  <si>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</si>
  <si>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</si>
  <si>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</si>
  <si>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</si>
  <si>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</si>
  <si>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</si>
  <si>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</si>
  <si>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</si>
  <si>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</si>
  <si>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</si>
  <si>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</si>
  <si>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</si>
  <si>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</si>
  <si>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</si>
  <si>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</si>
  <si>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</si>
  <si>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</si>
  <si>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</si>
  <si>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</si>
  <si>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</si>
  <si>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</si>
  <si>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</si>
  <si>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</si>
  <si>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</si>
  <si>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</si>
  <si>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</si>
  <si>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</si>
  <si>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</si>
  <si>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</si>
  <si>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</si>
  <si>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</si>
  <si>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</si>
  <si>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</si>
  <si>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</si>
  <si>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</si>
  <si>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</si>
  <si>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</si>
  <si>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</si>
  <si>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</si>
  <si>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</si>
  <si>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</si>
  <si>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</si>
  <si>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</si>
  <si>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</si>
  <si>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</si>
  <si>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</si>
  <si>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</si>
  <si>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</si>
  <si>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</si>
  <si>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</si>
  <si>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</si>
  <si>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</si>
  <si>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</si>
  <si>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</si>
  <si>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</si>
  <si>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</si>
  <si>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</si>
  <si>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</si>
  <si>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</si>
  <si>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</si>
  <si>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</si>
  <si>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</si>
  <si>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</si>
  <si>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</si>
  <si>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</si>
  <si>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</si>
  <si>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</si>
  <si>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</si>
  <si>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</si>
  <si>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</si>
  <si>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</si>
  <si>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</si>
  <si>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</si>
  <si>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</si>
  <si>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</si>
  <si>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</si>
  <si>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</si>
  <si>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</si>
  <si>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</si>
  <si>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</si>
  <si>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</si>
  <si>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</si>
  <si>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</si>
  <si>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</si>
  <si>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</si>
  <si>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</si>
  <si>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</si>
  <si>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</si>
  <si>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</si>
  <si>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</si>
  <si>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</si>
  <si>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</si>
  <si>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</si>
  <si>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</si>
  <si>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</si>
  <si>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</si>
  <si>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</si>
  <si>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</si>
  <si>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</si>
  <si>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</si>
  <si>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</si>
  <si>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</si>
  <si>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</si>
  <si>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</si>
  <si>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</si>
  <si>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</si>
  <si>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</si>
  <si>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</si>
  <si>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</si>
  <si>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</si>
  <si>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</si>
  <si>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</si>
  <si>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</si>
  <si>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</si>
  <si>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</si>
  <si>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</si>
  <si>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</si>
  <si>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</si>
  <si>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</si>
  <si>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</si>
  <si>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</si>
  <si>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</si>
  <si>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</si>
  <si>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</si>
  <si>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</si>
  <si>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</si>
  <si>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</si>
  <si>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</si>
  <si>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</si>
  <si>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</si>
  <si>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</si>
  <si>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</si>
  <si>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</si>
  <si>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</si>
  <si>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</si>
  <si>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</si>
  <si>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</si>
  <si>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</si>
  <si>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</si>
  <si>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</si>
  <si>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</si>
  <si>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</si>
  <si>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</si>
  <si>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</si>
  <si>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</si>
  <si>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</si>
  <si>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</si>
  <si>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</si>
  <si>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</si>
  <si>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</si>
  <si>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</si>
  <si>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</si>
  <si>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</si>
  <si>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</si>
  <si>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</si>
  <si>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</si>
  <si>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</si>
  <si>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</si>
  <si>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</si>
  <si>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</si>
  <si>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</si>
  <si>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</si>
  <si>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</si>
  <si>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</si>
  <si>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</si>
  <si>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</si>
  <si>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</si>
  <si>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</si>
  <si>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</si>
  <si>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</si>
  <si>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</si>
  <si>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</si>
  <si>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</si>
  <si>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</si>
  <si>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</si>
  <si>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</si>
  <si>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</si>
  <si>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</si>
  <si>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</si>
  <si>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</si>
  <si>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</si>
  <si>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</si>
  <si>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</si>
  <si>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</si>
  <si>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</si>
  <si>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</si>
  <si>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</si>
  <si>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</si>
  <si>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</si>
  <si>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</si>
  <si>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</si>
  <si>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</si>
  <si>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</si>
  <si>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</si>
  <si>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</si>
  <si>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</si>
  <si>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</si>
  <si>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</si>
  <si>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</si>
  <si>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</si>
  <si>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</si>
  <si>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</si>
  <si>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</si>
  <si>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</si>
  <si>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</si>
  <si>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</si>
  <si>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</si>
  <si>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</si>
  <si>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</si>
  <si>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</si>
  <si>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</si>
  <si>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</si>
  <si>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</si>
  <si>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</si>
  <si>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</si>
  <si>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</si>
  <si>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</si>
  <si>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</si>
  <si>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</si>
  <si>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</si>
  <si>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</si>
  <si>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</si>
  <si>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</si>
  <si>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</si>
  <si>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</si>
  <si>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</si>
  <si>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</si>
  <si>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</si>
  <si>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</si>
  <si>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</si>
  <si>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</si>
  <si>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</si>
  <si>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</si>
  <si>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</si>
  <si>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</si>
  <si>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</si>
  <si>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</si>
  <si>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</si>
  <si>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</si>
  <si>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</si>
  <si>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</si>
  <si>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</si>
  <si>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</si>
  <si>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</si>
  <si>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</si>
  <si>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</si>
  <si>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</si>
  <si>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</si>
  <si>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</si>
  <si>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</si>
  <si>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</si>
  <si>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</si>
  <si>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</si>
  <si>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</si>
  <si>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</si>
  <si>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</si>
  <si>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</si>
  <si>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</si>
  <si>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</si>
  <si>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</si>
  <si>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</si>
  <si>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</si>
  <si>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</si>
  <si>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</si>
  <si>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</si>
  <si>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</si>
  <si>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</si>
  <si>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</si>
  <si>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</si>
  <si>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</si>
  <si>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</si>
  <si>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</si>
  <si>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</si>
  <si>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</si>
  <si>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</si>
  <si>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</si>
  <si>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</si>
  <si>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</si>
  <si>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</si>
  <si>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</si>
  <si>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</si>
  <si>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</si>
  <si>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</si>
  <si>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</si>
  <si>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</si>
  <si>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</si>
  <si>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</si>
  <si>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</si>
  <si>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</si>
  <si>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</si>
  <si>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</si>
  <si>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</si>
  <si>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</si>
  <si>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</si>
  <si>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</si>
  <si>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</si>
  <si>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</si>
  <si>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</si>
  <si>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</si>
  <si>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</si>
  <si>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</si>
  <si>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</si>
  <si>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</si>
  <si>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</si>
  <si>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</si>
  <si>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</si>
  <si>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</si>
  <si>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</si>
  <si>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</si>
  <si>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</si>
  <si>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</si>
  <si>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</si>
  <si>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</si>
  <si>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</si>
  <si>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</si>
  <si>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</si>
  <si>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</si>
  <si>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</si>
  <si>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</si>
  <si>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</si>
  <si>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</si>
  <si>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</si>
  <si>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</si>
  <si>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</si>
  <si>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</si>
  <si>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</si>
  <si>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</si>
  <si>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</si>
  <si>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</si>
  <si>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</si>
  <si>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</si>
  <si>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</si>
  <si>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</si>
  <si>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</si>
  <si>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</si>
  <si>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</si>
  <si>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</si>
  <si>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</si>
  <si>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</si>
  <si>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</si>
  <si>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</si>
  <si>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</si>
  <si>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</si>
  <si>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</si>
  <si>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</si>
  <si>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</si>
  <si>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</si>
  <si>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</si>
  <si>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</si>
  <si>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</si>
  <si>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</si>
  <si>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</si>
  <si>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</si>
  <si>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</si>
  <si>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</si>
  <si>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</si>
  <si>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</si>
  <si>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</si>
  <si>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</si>
  <si>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</si>
  <si>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</si>
  <si>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</si>
  <si>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</si>
  <si>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</si>
  <si>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</si>
  <si>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</si>
  <si>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</si>
  <si>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</si>
  <si>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</si>
  <si>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</si>
  <si>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</si>
  <si>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</si>
  <si>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</si>
  <si>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</si>
  <si>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</si>
  <si>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</si>
  <si>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</si>
  <si>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</si>
  <si>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</si>
  <si>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</si>
  <si>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</si>
  <si>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</si>
  <si>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</si>
  <si>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</si>
  <si>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</si>
  <si>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</si>
  <si>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</si>
  <si>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</si>
  <si>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</si>
  <si>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</si>
  <si>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</si>
  <si>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</si>
  <si>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</si>
  <si>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</si>
  <si>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</si>
  <si>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</si>
  <si>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</si>
  <si>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</si>
  <si>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</si>
  <si>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</si>
  <si>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</si>
  <si>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</si>
  <si>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</si>
  <si>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</si>
  <si>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</si>
  <si>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</si>
  <si>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</si>
  <si>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</si>
  <si>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</si>
  <si>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</si>
  <si>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</si>
  <si>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</si>
  <si>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</si>
  <si>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</si>
  <si>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</si>
  <si>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</si>
  <si>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</si>
  <si>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</si>
  <si>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</si>
  <si>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</si>
  <si>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</si>
  <si>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</si>
  <si>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</si>
  <si>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</si>
  <si>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</si>
  <si>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</si>
  <si>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</si>
  <si>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</si>
  <si>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</si>
  <si>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</si>
  <si>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</si>
  <si>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</si>
  <si>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</si>
  <si>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</si>
  <si>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</si>
  <si>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</si>
  <si>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</si>
  <si>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</si>
  <si>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</si>
  <si>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</si>
  <si>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</si>
  <si>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</si>
  <si>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</si>
  <si>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</si>
  <si>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</si>
  <si>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</si>
  <si>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</si>
  <si>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</si>
  <si>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</si>
  <si>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</si>
  <si>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</si>
  <si>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</si>
  <si>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</si>
  <si>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</si>
  <si>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</si>
  <si>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</si>
  <si>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</si>
  <si>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</si>
  <si>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</si>
  <si>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</si>
  <si>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</si>
  <si>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</si>
  <si>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</si>
  <si>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</si>
  <si>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</si>
  <si>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</si>
  <si>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</si>
  <si>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</si>
  <si>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</si>
  <si>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</si>
  <si>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</si>
  <si>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</si>
  <si>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</si>
  <si>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</si>
  <si>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</si>
  <si>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</si>
  <si>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</si>
  <si>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</si>
  <si>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</si>
  <si>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</si>
  <si>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</si>
  <si>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</si>
  <si>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</si>
  <si>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</si>
  <si>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</si>
  <si>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</si>
  <si>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</si>
  <si>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</si>
  <si>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</si>
  <si>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</si>
  <si>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</si>
  <si>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</si>
  <si>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</si>
  <si>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</si>
  <si>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</si>
  <si>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</si>
  <si>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</si>
  <si>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</si>
  <si>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</si>
  <si>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</si>
  <si>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</si>
  <si>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</si>
  <si>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</si>
  <si>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</si>
  <si>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</si>
  <si>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</si>
  <si>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</si>
  <si>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</si>
  <si>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</si>
  <si>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</si>
  <si>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</si>
  <si>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</si>
  <si>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</si>
  <si>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</si>
  <si>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</si>
  <si>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</si>
  <si>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</si>
  <si>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</si>
  <si>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</si>
  <si>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</si>
  <si>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</si>
  <si>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</si>
  <si>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</si>
  <si>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</si>
  <si>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</si>
  <si>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</si>
  <si>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</si>
  <si>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</si>
  <si>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</si>
  <si>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</si>
  <si>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</si>
  <si>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</si>
  <si>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</si>
  <si>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</si>
  <si>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</si>
  <si>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</si>
  <si>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</si>
  <si>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</si>
  <si>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</si>
  <si>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</si>
  <si>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</si>
  <si>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</si>
  <si>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</si>
  <si>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</si>
  <si>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</si>
  <si>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</si>
  <si>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</si>
  <si>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</si>
  <si>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</si>
  <si>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</si>
  <si>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</si>
  <si>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</si>
  <si>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</si>
  <si>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</si>
  <si>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</si>
  <si>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</si>
  <si>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</si>
  <si>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disposiciones normativas vigentes
4. Que no contribuya a la detección, prevención y mitigación del riesgo"</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</si>
  <si>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</si>
  <si>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</si>
  <si>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"Al momento de definir las actividades de control por parte de la primera línea de defensa, es importante considerar que los controles estén bien diseñados, es decir, que efectivamente estos mitigan las causas que hacen que el riesgo se material".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</si>
  <si>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</si>
  <si>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</si>
  <si>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</si>
  <si>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</si>
  <si>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</si>
  <si>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</si>
  <si>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</si>
  <si>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</si>
  <si>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</si>
  <si>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</si>
  <si>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</si>
  <si>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</si>
  <si>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</si>
  <si>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</si>
  <si>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</si>
  <si>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</si>
  <si>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</si>
  <si>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</si>
  <si>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</si>
  <si>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</si>
  <si>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</si>
  <si>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</si>
  <si>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</si>
  <si>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</si>
  <si>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</si>
  <si>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</si>
  <si>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</si>
  <si>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</si>
  <si>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</si>
  <si>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</si>
  <si>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</si>
  <si>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</si>
  <si>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</si>
  <si>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</si>
  <si>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</si>
  <si>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</si>
  <si>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</si>
  <si>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</si>
  <si>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</si>
  <si>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</si>
  <si>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</si>
  <si>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</si>
  <si>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</si>
  <si>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</si>
  <si>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</si>
  <si>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</si>
  <si>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</si>
  <si>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</si>
  <si>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</si>
  <si>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</si>
  <si>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</si>
  <si>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</si>
  <si>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</si>
  <si>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</si>
  <si>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</si>
  <si>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</si>
  <si>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</si>
  <si>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</si>
  <si>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</si>
  <si>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</si>
  <si>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</si>
  <si>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</si>
  <si>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</si>
  <si>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</si>
  <si>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</si>
  <si>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</si>
  <si>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</si>
  <si>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</si>
  <si>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</si>
  <si>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</si>
  <si>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</si>
  <si>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</si>
  <si>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</si>
  <si>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</si>
  <si>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</si>
  <si>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</si>
  <si>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</si>
  <si>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</si>
  <si>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</si>
  <si>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</si>
  <si>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</si>
  <si>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</si>
  <si>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</si>
  <si>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</si>
  <si>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</si>
  <si>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</si>
  <si>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</si>
  <si>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</si>
  <si>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</si>
  <si>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</si>
  <si>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</si>
  <si>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</si>
  <si>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</si>
  <si>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</si>
  <si>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</si>
  <si>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</si>
  <si>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</si>
  <si>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</si>
  <si>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</si>
  <si>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</si>
  <si>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</si>
  <si>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</si>
  <si>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</si>
  <si>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</si>
  <si>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</si>
  <si>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</si>
  <si>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</si>
  <si>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</si>
  <si>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</si>
  <si>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</si>
  <si>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</si>
  <si>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</si>
  <si>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</si>
  <si>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</si>
  <si>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</si>
  <si>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</si>
  <si>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</si>
  <si>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</si>
  <si>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</si>
  <si>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</si>
  <si>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</si>
  <si>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</si>
  <si>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</si>
  <si>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</si>
  <si>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</si>
  <si>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</si>
  <si>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</si>
  <si>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</si>
  <si>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</si>
  <si>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</si>
  <si>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</si>
  <si>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</si>
  <si>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</si>
  <si>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</si>
  <si>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</si>
  <si>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</si>
  <si>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</si>
  <si>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</si>
  <si>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</si>
  <si>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</si>
  <si>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</si>
  <si>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</si>
  <si>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</si>
  <si>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</si>
  <si>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</si>
  <si>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</si>
  <si>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</si>
  <si>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</si>
  <si>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</si>
  <si>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</si>
  <si>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</si>
  <si>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</si>
  <si>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</si>
  <si>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</si>
  <si>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</si>
  <si>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</si>
  <si>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</si>
  <si>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</si>
  <si>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</si>
  <si>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</si>
  <si>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</si>
  <si>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</si>
  <si>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</si>
  <si>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</si>
  <si>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</si>
  <si>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</si>
  <si>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</si>
  <si>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</si>
  <si>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</si>
  <si>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</si>
  <si>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</si>
  <si>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Nomina y liquidación de Prestaciones Sociales de los funcionarios de la ANT</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</si>
  <si>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</si>
  <si>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</si>
  <si>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</si>
  <si>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</si>
  <si>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</si>
  <si>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</si>
  <si>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</si>
  <si>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</si>
  <si>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</si>
  <si>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</si>
  <si>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</si>
  <si>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</si>
  <si>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</si>
  <si>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</si>
  <si>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</si>
  <si>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</si>
  <si>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</si>
  <si>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</si>
  <si>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</si>
  <si>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</si>
  <si>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</si>
  <si>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</si>
  <si>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</si>
  <si>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</si>
  <si>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</si>
  <si>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</si>
  <si>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</si>
  <si>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</si>
  <si>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</si>
  <si>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</si>
  <si>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</si>
  <si>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</si>
  <si>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</si>
  <si>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</si>
  <si>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</si>
  <si>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</si>
  <si>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</si>
  <si>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</si>
  <si>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</si>
  <si>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</si>
  <si>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</si>
  <si>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</si>
  <si>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</si>
  <si>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</si>
  <si>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</si>
  <si>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</si>
  <si>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</si>
  <si>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</si>
  <si>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</si>
  <si>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</si>
  <si>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</si>
  <si>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</si>
  <si>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</si>
  <si>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</si>
  <si>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</si>
  <si>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</si>
  <si>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</si>
  <si>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</si>
  <si>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</si>
  <si>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</si>
  <si>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</si>
  <si>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</si>
  <si>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</si>
  <si>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</si>
  <si>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</si>
  <si>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</si>
  <si>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</si>
  <si>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</si>
  <si>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</si>
  <si>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</si>
  <si>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</si>
  <si>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</si>
  <si>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</si>
  <si>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</si>
  <si>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</si>
  <si>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</si>
  <si>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</si>
  <si>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</si>
  <si>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</si>
  <si>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</si>
  <si>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</si>
  <si>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</si>
  <si>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</si>
  <si>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</si>
  <si>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</si>
  <si>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</si>
  <si>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</si>
  <si>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</si>
  <si>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</si>
  <si>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</si>
  <si>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</si>
  <si>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</si>
  <si>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</si>
  <si>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</si>
  <si>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</si>
  <si>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</si>
  <si>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</si>
  <si>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</si>
  <si>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</si>
  <si>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</si>
  <si>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</si>
  <si>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</si>
  <si>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</si>
  <si>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</si>
  <si>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</si>
  <si>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</si>
  <si>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</si>
  <si>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</si>
  <si>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</si>
  <si>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</si>
  <si>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</si>
  <si>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</si>
  <si>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</si>
  <si>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</si>
  <si>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</si>
  <si>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Seguimiento de las Actividades Programadas en el Plan de Acción de la Subdirección de Talento Humano.</t>
  </si>
  <si>
    <t>Realizar seguimiento al presupuesto de gastos de personal.</t>
  </si>
  <si>
    <t xml:space="preserve">Informe de seguimiento Actividades del Plan de Acción </t>
  </si>
  <si>
    <t>Matriz de seguimiento</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</si>
  <si>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</si>
  <si>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</si>
  <si>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</si>
  <si>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</si>
  <si>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</si>
  <si>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</si>
  <si>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</si>
  <si>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</si>
  <si>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</si>
  <si>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</si>
  <si>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</si>
  <si>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</si>
  <si>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</si>
  <si>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</si>
  <si>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</si>
  <si>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</si>
  <si>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</si>
  <si>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</si>
  <si>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</si>
  <si>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</si>
  <si>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</si>
  <si>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</si>
  <si>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 xml:space="preserve">Capacitaciones a los supervisores </t>
  </si>
  <si>
    <t>Número de Capacitaciones realizadas</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</si>
  <si>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</si>
  <si>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</si>
  <si>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 xml:space="preserve">Memorando a los Supervisores informando sobre liquidaciones pendientes </t>
  </si>
  <si>
    <t>Capacitaciones a los supervisores</t>
  </si>
  <si>
    <t xml:space="preserve">Número de memorando </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</si>
  <si>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</si>
  <si>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</si>
  <si>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</si>
  <si>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</si>
  <si>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</si>
  <si>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</si>
  <si>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</si>
  <si>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</si>
  <si>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</si>
  <si>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</si>
  <si>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</si>
  <si>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 xml:space="preserve">Implementación del Software SICI "Sistema de Control Interno Disciplinario" </t>
  </si>
  <si>
    <t>Porcentaje de Implementación del Software</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</si>
  <si>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</si>
  <si>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</si>
  <si>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</si>
  <si>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</si>
  <si>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</si>
  <si>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</si>
  <si>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</si>
  <si>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</si>
  <si>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 xml:space="preserve">Seguimiento a bases de datos de préstamo de expedientes disciplinarios.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</si>
  <si>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</si>
  <si>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</si>
  <si>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</si>
  <si>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</si>
  <si>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</si>
  <si>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</si>
  <si>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</si>
  <si>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</si>
  <si>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</si>
  <si>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</si>
  <si>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</si>
  <si>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</si>
  <si>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</si>
  <si>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</si>
  <si>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</si>
  <si>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</si>
  <si>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</si>
  <si>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</si>
  <si>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</si>
  <si>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</si>
  <si>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</si>
  <si>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Equipo Geografía y topografía</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</si>
  <si>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</si>
  <si>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</si>
  <si>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</si>
  <si>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</si>
  <si>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</si>
  <si>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</si>
  <si>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</si>
  <si>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</si>
  <si>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</si>
  <si>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</si>
  <si>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</si>
  <si>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</si>
  <si>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</si>
  <si>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</si>
  <si>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Subdirección de
Acceso a Tierras por
Demanda y
Descongestión
Subdirección de
Acceso a tierras por
zonas focalizadas</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</si>
  <si>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</si>
  <si>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</si>
  <si>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</si>
  <si>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Subdirección de
Acceso a Tierras por
Demanda y
Descongestión</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</si>
  <si>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</si>
  <si>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</si>
  <si>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</si>
  <si>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</si>
  <si>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</si>
  <si>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</si>
  <si>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</si>
  <si>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</si>
  <si>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</si>
  <si>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</si>
  <si>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</si>
  <si>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</si>
  <si>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</si>
  <si>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Elaborar y adoptar una lista de chequeo para verificar los documentos  que  conforman el expediente de procesos de revocatoria.</t>
  </si>
  <si>
    <t>Actualizar el ACCTI-P-005 Procedimiento del acto de adjudicación que incluya lista de chequeo implementada, con avance de  socialización de los documentos actualizados a los colaboradores de la SATDD.</t>
  </si>
  <si>
    <t>Actualizar la matriz de revocatoria,  que incluya criterios de control en las etapas del procedimiento de revocatoria.</t>
  </si>
  <si>
    <t>Lista de chequeo publicada en intranet /lista de chequeo programada</t>
  </si>
  <si>
    <t>Matriz de revocatoria actualizada /matriz de revocatoria</t>
  </si>
  <si>
    <t>Realizar seguimiento y acompañamiento a la implementación de la iniciativa comunitaria</t>
  </si>
  <si>
    <t>Dirección de Asuntos
Étnicos</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</si>
  <si>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</si>
  <si>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</si>
  <si>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</si>
  <si>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</si>
  <si>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</si>
  <si>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</si>
  <si>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</si>
  <si>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</si>
  <si>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</si>
  <si>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</si>
  <si>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</si>
  <si>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 xml:space="preserve">Dirección de Asuntos
Étnicos </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</si>
  <si>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</si>
  <si>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</si>
  <si>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</si>
  <si>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</si>
  <si>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</si>
  <si>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</si>
  <si>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</si>
  <si>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</si>
  <si>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</si>
  <si>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Visitas Técnicas en territorio para validación de proveedores.</t>
  </si>
  <si>
    <t>Análisis crítico de la operatividad del procedimiento para determinar posibles modificaciones.</t>
  </si>
  <si>
    <t>Capacitación en la utilización del Sistema de Información de Tierras- SIT.</t>
  </si>
  <si>
    <t>Dirección de Asuntos Étnicos</t>
  </si>
  <si>
    <t xml:space="preserve">
Verificar pólizas de cumplimiento de los proveedores. </t>
  </si>
  <si>
    <t>Pólizas aprobadas/Número de Contratos Suscritos por Proveedores.</t>
  </si>
  <si>
    <t>Consultas con los actores de los procedimientos (Oficina Jurídica, Sub.Administrativa y Financiera, Planeación, Subdirección de Asuntos Étnicos)</t>
  </si>
  <si>
    <t>Diagnóstico al 100% de la funcionabilidad del Sistema de Información de Tierras para la Dirección de Asuntos Étnicos</t>
  </si>
  <si>
    <t>Gestión para que todos los procedimientos de formalización se incluyan dentro del Sistema de Información de Tierras -SIT</t>
  </si>
  <si>
    <t>Nivel de eficacia en la ejecución de visitas programadas.</t>
  </si>
  <si>
    <t>Nivel de eficacia en la ejecución de capacitaciones programadas.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</si>
  <si>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</si>
  <si>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</si>
  <si>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</si>
  <si>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</si>
  <si>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</si>
  <si>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</si>
  <si>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</si>
  <si>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</si>
  <si>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</si>
  <si>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</si>
  <si>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</si>
  <si>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</si>
  <si>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</si>
  <si>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</si>
  <si>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</si>
  <si>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</si>
  <si>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Actualizar los procedimientos "ACCTI-P-016 Materialización del subsidio - Adquisición del predio,  "ACCTI-P-017 Materialización del subsidio - Apoyo para cubrir los requerimientos financieros de la implementación del proyecto productivo".</t>
  </si>
  <si>
    <t xml:space="preserve">Socializar a mínimo el 90% de los colaboradores  de la SATZF y a los profesionales que hagan parte de los convenios relacionados con subsidios, los procedimientos e  instructivos relacionados con Subsidios que se encuentren vigentes en el Sistema Integrado de Gestión.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</si>
  <si>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</si>
  <si>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 xml:space="preserve">90% colaboradores DAT: SATZF y de los convenios de subsidios capacitados en  los procedimientos e  instructivos relacionados con Subsidios </t>
  </si>
  <si>
    <t>Monitoreo y seguimiento a la formulación, implementación y actualización de los POSPR.</t>
  </si>
  <si>
    <t>Validar el Plan de Ordenamiento Social de la Propiedad Rural POSPR Operativo</t>
  </si>
  <si>
    <t xml:space="preserve">
</t>
  </si>
  <si>
    <t xml:space="preserve">La propuesta de POSPR Operativo, la Matriz Estratégica, el presupuesto y demás información presentada en el documento será validada por la DGOSP. </t>
  </si>
  <si>
    <t>INTI -F-008 Acta de Reunión</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</si>
  <si>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</si>
  <si>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</si>
  <si>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</si>
  <si>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</si>
  <si>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</si>
  <si>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</si>
  <si>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</si>
  <si>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</si>
  <si>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</si>
  <si>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</si>
  <si>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</si>
  <si>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</si>
  <si>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</si>
  <si>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</si>
  <si>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</si>
  <si>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</si>
  <si>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Dirección General
DGOSP</t>
  </si>
  <si>
    <t>Validar el plan de trabajo para la formulación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</si>
  <si>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</si>
  <si>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</si>
  <si>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</si>
  <si>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 xml:space="preserve">Dirección de Gestión de Ordenamiento Social de la propiedad </t>
  </si>
  <si>
    <t>Plan de trabajo con resultado de la validación.</t>
  </si>
  <si>
    <t>La Dirección de Gestión de Ordenamiento Social de la Propiedad (DGOSP), revisa y en caso favorable da Vo. Bo. al plan de trabajo para iniciar las actividades de formulación del OSPR Operativo.</t>
  </si>
  <si>
    <t>Se solicitan ajustes al Plan de Trabajo.</t>
  </si>
  <si>
    <t>Plan de trabajo con visto bueno.</t>
  </si>
  <si>
    <t>Revisar y dar Vo. Bo. al plan de trabajo para la formulación de POSPR Operativo.</t>
  </si>
  <si>
    <t xml:space="preserve">Nivel de oportunidad=
100 - ((Número de Planes de trabajo detectados con retrasos o suspensión / Número de Planes de Trabajo finalizados durante el periodo) x 100)
Se considera materializado el riesgo cuando el resultado 
es inferior al 100% </t>
  </si>
  <si>
    <t>Realizar reuniones de acercamiento institucional con las entidades con competencias en el temas de seguridad en los municipios programados.</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</si>
  <si>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</si>
  <si>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</si>
  <si>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Revisar y analizar la información contenida en el
FISO y la documentación adjunta.</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</si>
  <si>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</si>
  <si>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</si>
  <si>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</si>
  <si>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Subdirección de
Sistemas de
Información de Tierras</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</si>
  <si>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</si>
  <si>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</si>
  <si>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</si>
  <si>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 xml:space="preserve">Nivel de eficacia=
100 - ((Número de casos resueltos detectados No Conformes / Número de casos resueltos durante el periodo) x 100)
Se considera materializado el riesgo cuando el resultado 
es inferior al 100% </t>
  </si>
  <si>
    <t>Validaciones automáticas que realiza el Módulo RESO en el Sistema Integrado de Tierras SIT.</t>
  </si>
  <si>
    <t xml:space="preserve">El Módulo RESO en el Sistema Integrado de Tierras SIT cuenta con validaciones automáticas que evitan el ingreso de información inconsistente. </t>
  </si>
  <si>
    <t>No se materializa el registro y se solicita resolver glosas.</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</si>
  <si>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</si>
  <si>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</si>
  <si>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</si>
  <si>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</si>
  <si>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</si>
  <si>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Diseño con observaciones en control de cambios y Diseño aprobado.</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</si>
  <si>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</si>
  <si>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</si>
  <si>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</si>
  <si>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</si>
  <si>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 xml:space="preserve">Reporte de Team fundation services. </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</si>
  <si>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</si>
  <si>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</si>
  <si>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</si>
  <si>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Crear un plan de continuidad del negocio.</t>
  </si>
  <si>
    <t>Actualizar el PETIC detallando los proyectos que se contemplan.</t>
  </si>
  <si>
    <t xml:space="preserve">Documento actualizado </t>
  </si>
  <si>
    <t>Plan Publicado</t>
  </si>
  <si>
    <t>Verificación del nivel de implementación de las soluciones desarrolladas.</t>
  </si>
  <si>
    <t>Lectura del indicador de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</si>
  <si>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</si>
  <si>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</si>
  <si>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</si>
  <si>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</si>
  <si>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</si>
  <si>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Crear el procedimiento de intercambio de información </t>
  </si>
  <si>
    <t xml:space="preserve">Nivel de perdida=
100 - ((Número de bienes perdidos o dañados / Número de bienes administrados durante el periodo) x 100)
Se considera materializado el riesgo cuando el resultado es inferior al 100% </t>
  </si>
  <si>
    <t>Actualización y publicación de lineamientos para el manejo y control administrativo de los bienes de la Agencia</t>
  </si>
  <si>
    <t># documentos actualizados y publicados asociados al manejo y control de bienes /
# documentos asociados al manejo y control de bienes</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</si>
  <si>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</si>
  <si>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</si>
  <si>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</si>
  <si>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</si>
  <si>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</si>
  <si>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</si>
  <si>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</si>
  <si>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</si>
  <si>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</si>
  <si>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</si>
  <si>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</si>
  <si>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Seguimiento al cronograma de mantenimientos</t>
  </si>
  <si>
    <t>Radicación de solicitud de comisión sin el cumplimiento de requisitos.</t>
  </si>
  <si>
    <t xml:space="preserve"> Aprobar o rechazar solicitud de comisión o autorización de viaje por el Ordenador del Gasto</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</si>
  <si>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</si>
  <si>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</si>
  <si>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</si>
  <si>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</si>
  <si>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</si>
  <si>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</si>
  <si>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</si>
  <si>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</si>
  <si>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</si>
  <si>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</si>
  <si>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</si>
  <si>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</si>
  <si>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</si>
  <si>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</si>
  <si>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</si>
  <si>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</si>
  <si>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</si>
  <si>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</si>
  <si>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Grupo gestión de contratos</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</si>
  <si>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</si>
  <si>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</si>
  <si>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</si>
  <si>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</si>
  <si>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</si>
  <si>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</si>
  <si>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</si>
  <si>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</si>
  <si>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</si>
  <si>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</si>
  <si>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</si>
  <si>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</si>
  <si>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</si>
  <si>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</si>
  <si>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</si>
  <si>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</si>
  <si>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</si>
  <si>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Auditorias trimestrales a una muestra de los pagos realizados en el periodo</t>
  </si>
  <si>
    <t>Acta</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</si>
  <si>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</si>
  <si>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</si>
  <si>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</si>
  <si>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</si>
  <si>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Seguimiento a la programación y ejecución del PAC</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</si>
  <si>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</si>
  <si>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</si>
  <si>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Ficha de indicadores PAC</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</si>
  <si>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</si>
  <si>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</si>
  <si>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</si>
  <si>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</si>
  <si>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</si>
  <si>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</si>
  <si>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</si>
  <si>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</si>
  <si>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</si>
  <si>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</si>
  <si>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Elaborar resumen de retención en la fuente.</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</si>
  <si>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</si>
  <si>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</si>
  <si>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</si>
  <si>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</si>
  <si>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</si>
  <si>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</si>
  <si>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</si>
  <si>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</si>
  <si>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</si>
  <si>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</si>
  <si>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</si>
  <si>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</si>
  <si>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</si>
  <si>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</si>
  <si>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</si>
  <si>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Análisis, verificación y conciliación de la información que reportan las dependencias, que impacta la razonabilidad de los Estados Contables.</t>
  </si>
  <si>
    <t xml:space="preserve">Actas de conciliación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</si>
  <si>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</si>
  <si>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</si>
  <si>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</si>
  <si>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</si>
  <si>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</si>
  <si>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</si>
  <si>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</si>
  <si>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</si>
  <si>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</si>
  <si>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</si>
  <si>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</si>
  <si>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</si>
  <si>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</si>
  <si>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</si>
  <si>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</si>
  <si>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</si>
  <si>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</si>
  <si>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</si>
  <si>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</si>
  <si>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</si>
  <si>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</si>
  <si>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</si>
  <si>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</si>
  <si>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</si>
  <si>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</si>
  <si>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</si>
  <si>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</si>
  <si>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</si>
  <si>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</si>
  <si>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</si>
  <si>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95% colaboradores  de correspondencia de la DAT capacitados.</t>
  </si>
  <si>
    <t>Numero de capacitación realizada / numero de capacitación programada</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</si>
  <si>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</si>
  <si>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</si>
  <si>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</si>
  <si>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</si>
  <si>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</si>
  <si>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</si>
  <si>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</si>
  <si>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</si>
  <si>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 xml:space="preserve">Actualizar el procedimiento  DEST-P-005 FORMULACIÓN DE PROYECTOS DE INVERSIÓN de acuerdo a los cambios en las normas y procesos dictados por MinHacienda, MADR y DNP.
</t>
  </si>
  <si>
    <t>Promover y desarrollar capacitaciones en formulación y evaluación de proyectos dirigidas a funcionarios y colaboradores de las dependencias</t>
  </si>
  <si>
    <t xml:space="preserve">
Número  de actualizaciones a procedimiento realizadas</t>
  </si>
  <si>
    <t>Solicitudes atendidas oportunamente</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</si>
  <si>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</si>
  <si>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</si>
  <si>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</si>
  <si>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</si>
  <si>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</si>
  <si>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</si>
  <si>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</si>
  <si>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</si>
  <si>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Actualizar el procedimiento  SEYM-P-006 SEGUIMIENTO A LA EJECUCIÓN PRESUPUESTAL Y DE METAS de acuerdo a los cambios en las normas y procesos dictados por MinHacienda, MADR y DNP.</t>
  </si>
  <si>
    <t>Procedimiento actualizado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</si>
  <si>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</si>
  <si>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</si>
  <si>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</si>
  <si>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</si>
  <si>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</si>
  <si>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</si>
  <si>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</si>
  <si>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</si>
  <si>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</si>
  <si>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</si>
  <si>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</si>
  <si>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</si>
  <si>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</si>
  <si>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 xml:space="preserve">
Realizar mesas de seguimiento  a la ejecución presupuestal, de plan de acción y plan anual de adquisiciones de bienes y servicios</t>
  </si>
  <si>
    <t>Mesas de seguimiento realizadas</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</si>
  <si>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</si>
  <si>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</si>
  <si>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</si>
  <si>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</si>
  <si>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</si>
  <si>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</si>
  <si>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</si>
  <si>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</si>
  <si>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</si>
  <si>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Archivo con relación de denuncias reportado en plan de acción</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</si>
  <si>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</si>
  <si>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</si>
  <si>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</si>
  <si>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</si>
  <si>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</si>
  <si>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</si>
  <si>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</si>
  <si>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</si>
  <si>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</si>
  <si>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</si>
  <si>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Secretaria General </t>
  </si>
  <si>
    <t>Secretaria General</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</si>
  <si>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</si>
  <si>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</si>
  <si>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</si>
  <si>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Implementación de la Metodología de control de salidas no conformes, aplicada a las PQRSD.</t>
  </si>
  <si>
    <t>Reportes mensuales de salidas no conformes detectadas.</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</si>
  <si>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</si>
  <si>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</si>
  <si>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</si>
  <si>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</si>
  <si>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</si>
  <si>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</si>
  <si>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Actualización de procedimientos y formas para préstamo de expedientes.</t>
  </si>
  <si>
    <t>Documentos actualizados</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</si>
  <si>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</si>
  <si>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</si>
  <si>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</si>
  <si>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</si>
  <si>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</si>
  <si>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</si>
  <si>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</si>
  <si>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</si>
  <si>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</si>
  <si>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Actualización de la forma Conceptos para la Categorización y Direccionamiento de Correspondencia.</t>
  </si>
  <si>
    <t>Forma Actualizada</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</si>
  <si>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</si>
  <si>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</si>
  <si>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</si>
  <si>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</si>
  <si>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</si>
  <si>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</si>
  <si>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</si>
  <si>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Realizar seguimiento a la matriz de solicitudes por ARANDA.</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</si>
  <si>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</si>
  <si>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</si>
  <si>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</si>
  <si>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</si>
  <si>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</si>
  <si>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</si>
  <si>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</si>
  <si>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</si>
  <si>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</si>
  <si>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</si>
  <si>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</si>
  <si>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</si>
  <si>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</si>
  <si>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</si>
  <si>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</si>
  <si>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</si>
  <si>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</si>
  <si>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</si>
  <si>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</si>
  <si>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</si>
  <si>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</si>
  <si>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</si>
  <si>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</si>
  <si>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 xml:space="preserve">Realizar seguimiento y control de los recursos financieros asignados al Proyecto de Dotación de Tierras </t>
  </si>
  <si>
    <t>Numero de reuniones realizadas para  seguimiento a recursos financieros de la DAT/ numero de reuniones programadas</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</si>
  <si>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</si>
  <si>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</si>
  <si>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</si>
  <si>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</si>
  <si>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</si>
  <si>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</si>
  <si>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</si>
  <si>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</si>
  <si>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</si>
  <si>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</si>
  <si>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</si>
  <si>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</si>
  <si>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</si>
  <si>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</si>
  <si>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</si>
  <si>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</si>
  <si>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</si>
  <si>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</si>
  <si>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</si>
  <si>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</si>
  <si>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</si>
  <si>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</si>
  <si>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</si>
  <si>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</si>
  <si>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</si>
  <si>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</si>
  <si>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</si>
  <si>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Equipo de comunicaciones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</si>
  <si>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</si>
  <si>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</si>
  <si>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</si>
  <si>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</si>
  <si>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</si>
  <si>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</si>
  <si>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</si>
  <si>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</si>
  <si>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</si>
  <si>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</si>
  <si>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</si>
  <si>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</si>
  <si>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</si>
  <si>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</si>
  <si>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</si>
  <si>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</si>
  <si>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</si>
  <si>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</si>
  <si>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</si>
  <si>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</si>
  <si>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</si>
  <si>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</si>
  <si>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</si>
  <si>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</si>
  <si>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</si>
  <si>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</si>
  <si>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</si>
  <si>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</si>
  <si>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</si>
  <si>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</si>
  <si>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</si>
  <si>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</si>
  <si>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</si>
  <si>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</si>
  <si>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</si>
  <si>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</si>
  <si>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</si>
  <si>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</si>
  <si>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</si>
  <si>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</si>
  <si>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Subdirección de sistemas de información de Tierras</t>
  </si>
  <si>
    <t>Implementar y gobernar la Arquitectura empresarial
definida para la ANT</t>
  </si>
  <si>
    <t xml:space="preserve"> Realizar seguimiento y mantenimiento de la arquitectura
empresarial</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</si>
  <si>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</si>
  <si>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</si>
  <si>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</si>
  <si>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</si>
  <si>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</si>
  <si>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</si>
  <si>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</si>
  <si>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</si>
  <si>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</si>
  <si>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</si>
  <si>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</si>
  <si>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Revisión, anlisis y cargue en el aplicativo
SIGFORMALIZACIÓN, de expedientes por
metodología de barrido predial.</t>
  </si>
  <si>
    <t>Los casos recibidos de la Dirección de Gestión de Ordenamiento Social de la Propiedad por la
aplicación de la metodología de barrido predial, serán revisados, análizados y cargados en el aplicativo
SIGFORMALIZACIÓN.</t>
  </si>
  <si>
    <t>De acuerdo con la ruta establecida se sigue el procedimiento. (Judicial, Notarial, Administrativa y
registral).</t>
  </si>
  <si>
    <t>Reportes del aplicativo
SIGFORMALIZACIÓN.</t>
  </si>
  <si>
    <t>Asegurar la confiabilidfad en las deciciones tomadas en la gestión de la formalización y en los procesos agrarios.</t>
  </si>
  <si>
    <t>Dirección de gestión jurídica de tierras.</t>
  </si>
  <si>
    <t>Subdirección de
Sistemas de Información de Tierras</t>
  </si>
  <si>
    <t>Evaluar la viabilidad de adelantar el
procedimiento agrario</t>
  </si>
  <si>
    <t>La evaluación de la documentación aportada, obtenida, el informe técnico y la recomendación de
los participantes en la diligencia de visita previa, son los soportes para determinar si procede o no,
el trámite de alguno de los procedimientos agrarios.
De la información obtenida en las diligencias adelantadas se remitirá copia del expediente a la
Unidad Administrativa Especial de Gestión de Restitución de Tierras Despojadas con el propósito
de confrontar la información con el sistema de registro de tierras presuntamente abandonadas y
despojadas.</t>
  </si>
  <si>
    <t>Si es viable el procedimiento, se debe seguir con la expedición de la constancia de ejecutoria del acto administrativo de archivo.
Si no es procedente el procedimiento, se procede con la expedición del acto administrativo de
archivo.</t>
  </si>
  <si>
    <t>Viabilidad en proyecto de procedimiento agrario.</t>
  </si>
  <si>
    <t>Viabilizar solicitudes</t>
  </si>
  <si>
    <t>El procedimiento Agrario se puede iniciar a solicitud por demanda, por los Planes de Ordenamiento Social de la Propiedad o Planes de descongestión.
Cuando la solicitud se hace por demanda, el solicitante deberá diligenciar un formato de "Solicitud de Inicio de Proceso Agrario" y radicarlo en la ANT.
Si el procedimiento agrario inicia, por los planes de ordenamiento social de la propiedad, se deberá atender según el plan de barrido predial en la zona focalizada.
Si el procedimiento agrario inicia, por el plan de descongestión, se debe hacer un alistamiento y revisión de la información en el que se determine el estado del proceso.
Una vez se avoca el conocimiento, se debe dar viabilidad a la solicitud de acuerdo a la disponibilidad logistica y presupuestal.</t>
  </si>
  <si>
    <t>Se devuelve y se solicitan ajustes</t>
  </si>
  <si>
    <t>Solicitud</t>
  </si>
  <si>
    <t>Incumplimiento de términos para dar respuesta a las nuevas solicitudes de recursos, de decisiones finales de procesos agrarios y formalización de la propiedad privada rural.</t>
  </si>
  <si>
    <t>Asegurar la oprtunidad en las respuestas  a las nuevas solicitudes de recursos, de decisiones finales de procesos agrarios y formalización de la propiedad privada rural.</t>
  </si>
  <si>
    <t>Reportes de ORFEO y del Sistema de información geográfica (SIG)</t>
  </si>
  <si>
    <t>Se prioriza el caso del incumplimiento detectado</t>
  </si>
  <si>
    <t>Severifican los plazos en ORFEO y se confronta con el estado de la respuesta. Por otra parte, mediante el Sistema de información geográfica (SIG) del programa de formalización se generan alertas tempranas.</t>
  </si>
  <si>
    <t>Seguimiento mediante ORFEO y el Sistema de información geográfica (SIG) del programa de formalización.</t>
  </si>
  <si>
    <t>Verificación de propósito de la solicitud al momento de la creación de los expedientes en ORFEO</t>
  </si>
  <si>
    <t>ORFEO</t>
  </si>
  <si>
    <t>Se realiza nueva verificación y se corrige</t>
  </si>
  <si>
    <t xml:space="preserve">Al momento de la creación de los expedientes en ORFEO y con base en la información contenida en la solicitud se verifica su propósito y se determina la dependencia rsponsable de atrenderla. </t>
  </si>
  <si>
    <t>Asegurar el reparto a la dependencia correcta, para atención de solicitudes.</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</si>
  <si>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</si>
  <si>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</si>
  <si>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</si>
  <si>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</si>
  <si>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</si>
  <si>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</si>
  <si>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</si>
  <si>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</si>
  <si>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</si>
  <si>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</si>
  <si>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</si>
  <si>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</si>
  <si>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</si>
  <si>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Subdirección Administración Tierras de la Nación</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</si>
  <si>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</si>
  <si>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</si>
  <si>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</si>
  <si>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</si>
  <si>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Revisión del Plan de Acción Institucional, con el propósito de determinar la necesidad de adaptarlo a los cambios generados por la Pandemia - Covi 19.</t>
  </si>
  <si>
    <t>Plan revisado decisión tomada</t>
  </si>
  <si>
    <t>Mesa de trabajo con personal de UGTs para determinar si se requiere o no, ajustar el Plan de Acción Institucional a unas necesidades particulares de los territorios</t>
  </si>
  <si>
    <t>Acta de mesa de trabajo con decisión</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</si>
  <si>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</si>
  <si>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</si>
  <si>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</si>
  <si>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</si>
  <si>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</si>
  <si>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Diseño e implementación de un esquema de seguimiento de indicadores estratégicos</t>
  </si>
  <si>
    <t>Esquema implementado</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</si>
  <si>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</si>
  <si>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</si>
  <si>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</si>
  <si>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</si>
  <si>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</si>
  <si>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</si>
  <si>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</si>
  <si>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</si>
  <si>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Actualizar el PETIC.</t>
  </si>
  <si>
    <t>PETIC actualizado</t>
  </si>
  <si>
    <t xml:space="preserve">
Reformulación de la estrategia TI de la entidad.</t>
  </si>
  <si>
    <t>Actualización del PETIC</t>
  </si>
  <si>
    <t>Aprobación del nuevo esquema de gobierno de TI</t>
  </si>
  <si>
    <t>Memorando enviado a los directores</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</si>
  <si>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</si>
  <si>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</si>
  <si>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Seguimiento mensual del plan de implementación del Modelo de Seguridad y  Privacidad de la información</t>
  </si>
  <si>
    <t>Cronograma de implementación</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</si>
  <si>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</si>
  <si>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</si>
  <si>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</si>
  <si>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Dirección General</t>
  </si>
  <si>
    <t xml:space="preserve">Formulario de autodiagnóstico diligenciado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</si>
  <si>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</si>
  <si>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Verificar el cumplimiento del procedimiento INTI-P001 CONTROL DE LA INFORMACIÓN DOCUMENTADA, en los documentos publicados en Intranet, con respecto a la página Web, del Sistema Integrado de Gestión de la ANT.</t>
  </si>
  <si>
    <t>Solicitudes de cargue y actualización de documentos</t>
  </si>
  <si>
    <t xml:space="preserve">Realizar seguimiento semestral a la generación de residuos peligrosos al interior de la entidad. </t>
  </si>
  <si>
    <t>Capacitación al personal de servicios generales en manejo de residuos peligrosos y contingencias</t>
  </si>
  <si>
    <t>Seguimientos realizados</t>
  </si>
  <si>
    <t>Capacitaciones realizadas</t>
  </si>
  <si>
    <t>Formular y formalizar lineamientos internos ambientales para la contratación de bienes y servicios.</t>
  </si>
  <si>
    <t>Lineamientos aprobados y publicados</t>
  </si>
  <si>
    <t>Actualización de la matriz de requisitos legales ambientales.</t>
  </si>
  <si>
    <t>Actualización de los documentos asociados a la gestión ambiental</t>
  </si>
  <si>
    <t xml:space="preserve">Número de documentos revisados, asociados a la gestión ambiental </t>
  </si>
  <si>
    <t>Revisar y actualizar el procedimiento para reservas presupuestales.</t>
  </si>
  <si>
    <t>Documento revisado</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</si>
  <si>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</si>
  <si>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</si>
  <si>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</si>
  <si>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</si>
  <si>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</si>
  <si>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</si>
  <si>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</si>
  <si>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</si>
  <si>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</si>
  <si>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</si>
  <si>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</si>
  <si>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</si>
  <si>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</si>
  <si>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</si>
  <si>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</si>
  <si>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</si>
  <si>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</si>
  <si>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</si>
  <si>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</si>
  <si>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</si>
  <si>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</si>
  <si>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</si>
  <si>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</si>
  <si>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</si>
  <si>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</si>
  <si>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</si>
  <si>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</si>
  <si>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</si>
  <si>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</si>
  <si>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</si>
  <si>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</si>
  <si>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</si>
  <si>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</si>
  <si>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</si>
  <si>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</si>
  <si>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</si>
  <si>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</si>
  <si>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</si>
  <si>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</si>
  <si>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</si>
  <si>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</si>
  <si>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casos resueltos detectados con decisiones incorrectas / Número de casos resueltos durante el periodo) x 100)
Se considera materializado el riesgo cuando el resultado 
es inferior al 100% </t>
  </si>
  <si>
    <t xml:space="preserve">Nivel de eficacia=
100 - ((Número de recursos resueltos detectados con incumplimiento de términos / Número de recursos resueltos durante el periodo) x 100)
Se considera materializado el riesgo cuando el resultado 
es inferior al 100% </t>
  </si>
  <si>
    <t xml:space="preserve">Nivel de eficacia=
100 - ((Número de repartos duplicados detectados con  / Número de repartos realizados durante el periodo) x 100)
Se considera materializado el riesgo cuando el resultado 
es inferior al 100% </t>
  </si>
  <si>
    <t>Se debe contestar inmediatamente al solicitante (prioridad) los motivos por los cuales no se cumplieron los tiempos establecido y mencionar el estado del proceso.
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</si>
  <si>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Listado de los procedimientos administrativos especiales agrarios y pretensiones agrarias.
El proyecto de inversión para los procesos agrarios y el programa de formalización se encuentra registrado y aprobado en el SUIFP.</t>
  </si>
  <si>
    <t>Se debe determinar cuál es la causa generadora de la materialización del riesgo.
Se realiza el análisis de la inconsistencia en las diferentes respuestas a los mismos requerimientos y se corrige.</t>
  </si>
  <si>
    <t>Documento corregido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</si>
  <si>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</si>
  <si>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</si>
  <si>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</si>
  <si>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</si>
  <si>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</si>
  <si>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</si>
  <si>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</si>
  <si>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</si>
  <si>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</si>
  <si>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</si>
  <si>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</si>
  <si>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</si>
  <si>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</si>
  <si>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</si>
  <si>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</si>
  <si>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</si>
  <si>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</si>
  <si>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</si>
  <si>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</si>
  <si>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</si>
  <si>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</si>
  <si>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Bases de datos de reparto de ORFEO</t>
  </si>
  <si>
    <t>}</t>
  </si>
  <si>
    <t>Realizar diagnóstico, bajo la orientación del equipo de Gestión del Conocimiento de la Dirección General y con la participación de todas las dependencias, del nivel de implementación de la Política de Gestión del Conocimiento y la Innovación de MiPG.</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</si>
  <si>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</si>
  <si>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</si>
  <si>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Actualizar y depurar el inventario de procesos agrarios.</t>
  </si>
  <si>
    <t>Inventario de Procesos Agrios Actualizado</t>
  </si>
  <si>
    <t>Actualizar los procedimientos de Procesos agrarios y de formalización de la propiedad privada rural mediante el Decreto Ley 902 de 2017, en el sistema integrado de gestión</t>
  </si>
  <si>
    <t>Dirección de Gestión Jurídica de Tierras</t>
  </si>
  <si>
    <t>Procedimientos actualizados en el Sistema Integrado de Gestión</t>
  </si>
  <si>
    <t>Se compara la versión instalada contrá la versión más reciente disponible.</t>
  </si>
  <si>
    <t>Si hay diferencia, se procede a la actualización inmediata.</t>
  </si>
  <si>
    <t>Se generan alertas, correcciones y acciones correctivas.</t>
  </si>
  <si>
    <t>Capacitar a colaboradores en las funciones de la Dirección de Asuntos Étnicos.</t>
  </si>
  <si>
    <t>Personas capacitadas</t>
  </si>
  <si>
    <t>Elaborar Documento Guía de criterios para la priorización de los procedimientos del Plan de Atención y Metas de los proyectos de inversión de la Dirección de Asuntos Étnicos.</t>
  </si>
  <si>
    <t>Documento asociado en el procedimiento DEST-P-005 correspondiente a Formulación de Proyectos de Inversión.</t>
  </si>
  <si>
    <t>Actualizar los  procedimientos  ACCT-P-008  y  ACCTI  P-010,  de  tal  manera  que  se  identifiquen claramente las salidas y las entradas respectivamente.</t>
  </si>
  <si>
    <t>Procedimientos revisados y actualizados.</t>
  </si>
  <si>
    <t>Capacitación colaboradores de la Dirección y Subdirección de Asuntos Étnicos, así como UGTS involucradas en los procedimientos de formalización de Comunidades Indígenas y Negras sobre el Plan Anticorrupción y de Atención al Ciudadano.</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</si>
  <si>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</si>
  <si>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</si>
  <si>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</si>
  <si>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Reporte de Team Foundation Server</t>
  </si>
  <si>
    <t>Asegurar cumplimiento de tiemos de entrega.</t>
  </si>
  <si>
    <t>Subdirección de Sistemas de Información de Tierras.</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</si>
  <si>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</si>
  <si>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</si>
  <si>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</si>
  <si>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</si>
  <si>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</si>
  <si>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</si>
  <si>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</si>
  <si>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</si>
  <si>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</si>
  <si>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</si>
  <si>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</si>
  <si>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</si>
  <si>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</si>
  <si>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</si>
  <si>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</si>
  <si>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</si>
  <si>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</si>
  <si>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</si>
  <si>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</si>
  <si>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</si>
  <si>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</si>
  <si>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Seguimiento al plan estratégico institucional y al plan de acción anual</t>
  </si>
  <si>
    <t>Informes de seguimiento</t>
  </si>
  <si>
    <t>Brindar acompañamiento y apoyo a todas las dependencias en el trámite a seguir y en el diligenciamiento de los formatos.</t>
  </si>
  <si>
    <t>Realizar mesas de trabajo para el acompañamiento y apoyo en la construcción del plan</t>
  </si>
  <si>
    <t>Listados de asistencia</t>
  </si>
  <si>
    <t>Se solicita la corrección inmediata a la dependencia responsable de la información.
La dependencia responsable debe corregir el informe de inmediato y remitirlo con copias digitales de soportes a los medios establecidos para tal fin</t>
  </si>
  <si>
    <t>Realizar seguimiento oportuno a la información cargada mensualmente al Sistema  de Seguimiento a Proyectos de Inversión - SPI</t>
  </si>
  <si>
    <t>Seguimiento mensual</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</si>
  <si>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</si>
  <si>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</si>
  <si>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</si>
  <si>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</si>
  <si>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</si>
  <si>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Realizar capacitación a los colaboradores del grupo de compra directa, en el procedimiento ACCTI-P-004-Selección de Beneficiarios y Adjudicación de Predios no ocupados</t>
  </si>
  <si>
    <t>Realizar capacitación a los colaboradores de la subdirección, del procedimiento ACCTI-P-003-Adjudicación Baldíos a Persona Naturales</t>
  </si>
  <si>
    <t xml:space="preserve">Analizar la ruta jurídica e incluir en el instructivo del Fondo de Tierras, las actividades de ingreso de predios provenientes de Subsidio Integral de Reforma Agraria. </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</si>
  <si>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</si>
  <si>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</si>
  <si>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</si>
  <si>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</si>
  <si>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</si>
  <si>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</si>
  <si>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</si>
  <si>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</si>
  <si>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Tabla de auditoría aprobada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</si>
  <si>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</si>
  <si>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</si>
  <si>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</si>
  <si>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</si>
  <si>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</si>
  <si>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</si>
  <si>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Módulos implementados</t>
  </si>
  <si>
    <t xml:space="preserve"> Contratar una persona natural o jurídica que realice la vigilancia y defensa judicial de la ANT.</t>
  </si>
  <si>
    <t>Contrato celebrado</t>
  </si>
  <si>
    <t>Reuniones de seguimiento de casos en Oficina Jurídica.</t>
  </si>
  <si>
    <t xml:space="preserve">Reuniones </t>
  </si>
  <si>
    <t>Inventarios vigentes.
Actas de reunión.
Acción correctiva.
Plan de mejoramiento.</t>
  </si>
  <si>
    <t>Capacitación en el procedimiento de solicitud, autorización, legalización y pago de desplazamientos al interior</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</si>
  <si>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</si>
  <si>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</si>
  <si>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</si>
  <si>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</si>
  <si>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</si>
  <si>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</si>
  <si>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</si>
  <si>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</si>
  <si>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</si>
  <si>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</si>
  <si>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</si>
  <si>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</si>
  <si>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</si>
  <si>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</si>
  <si>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Realizar seguimiento a los Planes de mejoramiento y comunicar los resultados alcanzados frente a la eficacia y/o efectividad de los mismos.</t>
  </si>
  <si>
    <t>Informe de resultados de la actividad ejecutada</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</si>
  <si>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</si>
  <si>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</si>
  <si>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</si>
  <si>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Socialización del manual de imagen de la Entidad, mediante un mailing a todos los colaboradores de la Entidad</t>
  </si>
  <si>
    <t>Manual de imagen publicado</t>
  </si>
  <si>
    <t xml:space="preserve">Divulgación de comunicados de prensa, audios y fotografías a nivel nacional y regional, mediante mailings, pagina web y las redes sociales. </t>
  </si>
  <si>
    <t>Boletines difundidos</t>
  </si>
  <si>
    <t>Envío de información relevante a todos los colaboradores de la ANT mediante "El Vocero"</t>
  </si>
  <si>
    <t>Envío de "El Vocero"</t>
  </si>
  <si>
    <t>Actualizar forma de hoja de vida de equipos.</t>
  </si>
  <si>
    <t>Forma actualizada</t>
  </si>
  <si>
    <t>Documento publicado</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</si>
  <si>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</si>
  <si>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</si>
  <si>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</si>
  <si>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</si>
  <si>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</si>
  <si>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</si>
  <si>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</si>
  <si>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</si>
  <si>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Elaboración del Instructivo para la realización de los levantamientos topográficos por método indirecto casos puntuales.</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</si>
  <si>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</si>
  <si>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</si>
  <si>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</si>
  <si>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</si>
  <si>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Elaborar e implementar herramientas para el seguimiento y monitoreo a la operación, necesarias para la elaboración e implementación de los planes de ordenamiento social de la propiedad rural</t>
  </si>
  <si>
    <t>Informes de seguimiento y monitoreo resultantes de la herramienta PMO.</t>
  </si>
  <si>
    <t xml:space="preserve">Documentos elaborados </t>
  </si>
  <si>
    <t>Reuniones realizadas</t>
  </si>
  <si>
    <t xml:space="preserve">Reporte mensual por parte de los equipos municipales y regionales  de las variables de contexto y orden Publico definidas
</t>
  </si>
  <si>
    <t xml:space="preserve">Reportes elaborados </t>
  </si>
  <si>
    <t xml:space="preserve">Realizar reuniones trimestrales  de Comité operativo de Convenios </t>
  </si>
  <si>
    <t>Dirección de Gestión del Ordenamiento Social de la Propiedad y Subdirección de Planeación Operativa</t>
  </si>
  <si>
    <t>Elaborar informes  de Monitoreo y Seguimiento a la Formulación e Implementación.</t>
  </si>
  <si>
    <t>Informes  Elaborados</t>
  </si>
  <si>
    <t xml:space="preserve"> Realizar Reuniones trimestrales de Comité Operativo </t>
  </si>
  <si>
    <t>Actualización del manual de diligenciamiento del FISO</t>
  </si>
  <si>
    <t>Capacitación sobre el diligenciamiento del FISO a las UGT's y PAT's</t>
  </si>
  <si>
    <t>Remision de lineamientos dirigidos a estructurar conceptos necesarios para adelantar el proceso de diligenciamiento de FISO</t>
  </si>
  <si>
    <t>Manual actualizado</t>
  </si>
  <si>
    <t>Capacitación realizada</t>
  </si>
  <si>
    <t>Lineamientos remitidos</t>
  </si>
  <si>
    <t>Número de funcionarios y colaboradores capacitados en formulación y evaluación de proyectos</t>
  </si>
  <si>
    <t>Comunicación de lineamientos y cronograma para elaboración del Plan de Acción Institucional, considerando lo establecido Enel Decreto 612 de 2018.</t>
  </si>
  <si>
    <t>Comunicación con lineamientos y cronograma</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</si>
  <si>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</si>
  <si>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</si>
  <si>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Actualización de la Política de Comunicación Interna y Externa con el fin dar lineamientos específicos a los canales de comunicación autorizados por la Entidad.</t>
  </si>
  <si>
    <t>Política Publicada</t>
  </si>
  <si>
    <t>Retirar mensajes de medios digitales y recuperar los medíos impresos con manejo inadecuado de la imagen institucional.</t>
  </si>
  <si>
    <t>Medios digitales retirados y medios impresos recuperados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</si>
  <si>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</si>
  <si>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Oficina del Inspector de la Gestión de Tierras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</si>
  <si>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</si>
  <si>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</si>
  <si>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Informes trimestrales de Secretaría general con el estado de la Gestión de las PQRSD, publicados en página Web.</t>
  </si>
  <si>
    <t>Informes trimestrales de PQRSD sin atender o atendidas fuera de término</t>
  </si>
  <si>
    <t xml:space="preserve">Se Envía el consolidado PQRSD a las dependencias con respuestas que no cumplen criterios de aceptación. </t>
  </si>
  <si>
    <t xml:space="preserve">Nivel de eficacia=
100 - (Número de municipios intervenidos durante el periodo / Número de municipios con limitantes para su intervención detectados)
Se considera materializado el riesgo cuando el resultado 
es inferior al 100% </t>
  </si>
  <si>
    <t xml:space="preserve">Nivel de eficacia=
Predios atendidos a través del POSPR / Predios planificados en el POSPR x 100
Se considera materializado el riesgo cuando el resultado 
es inferior al 100%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</si>
  <si>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</si>
  <si>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</si>
  <si>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(Documentos metodológicos actualizados / Documento Metodológicos Proyectados ) X 100</t>
  </si>
  <si>
    <t>Elaborar documentos de lecciones  aprendidas y buenas prácticas sobre la ruta para la atención por oferta</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</si>
  <si>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</si>
  <si>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</si>
  <si>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</si>
  <si>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</si>
  <si>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Registro de salidas no conformes</t>
  </si>
  <si>
    <t>Realizar verificación en ORFEO, constatando que no haya duplicidades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</si>
  <si>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</si>
  <si>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</si>
  <si>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ACCTI-P-010 Compra directa de Predios actualizado /procedimiento de compra directa programado para actualizar</t>
  </si>
  <si>
    <t xml:space="preserve">1. Determinar la etapa donde se identifica la generación del incumplimiento de requisitos, 
2. Derogar el acto administrativo, 
3. Retomar el trámite en la etapa identificada, hasta llevar nuevamente a  materialización del subsidio. </t>
  </si>
  <si>
    <t>Procedimiento actualizado /procedimiento programado para actualizar</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</si>
  <si>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</si>
  <si>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</si>
  <si>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</si>
  <si>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</si>
  <si>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</si>
  <si>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Procedimiento publicado</t>
  </si>
  <si>
    <t xml:space="preserve">Nivel de eficacia=
((Número de Hoja de vida de Equipos Topográficos (GINFO-F-006) elaborados durante el periodo / Número de Equipos Topográficos ) x 100)
Se considera materializado el riesgo cuando el resultado  es inferior al 100%  </t>
  </si>
  <si>
    <t>Actualización del Instructivo de levantamientos topográficos por métodos directos.(este incluye todas las actividades para la generación de los productos).</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</si>
  <si>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</si>
  <si>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Elaboración de Forma para control de calidad actividades de topografía</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</si>
  <si>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</si>
  <si>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</si>
  <si>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</si>
  <si>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 Documentar y enviar a publicar los conceptos jurídicos de interés general en la sección normativa web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</si>
  <si>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</si>
  <si>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</si>
  <si>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</si>
  <si>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</si>
  <si>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</si>
  <si>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</si>
  <si>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</si>
  <si>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Socialización de los procedimientos al equipo de trabajo que realiza los pagos</t>
  </si>
  <si>
    <t>Socialización actualización tributaria enfocada en las personas encargadas de liquidar las cuentas</t>
  </si>
  <si>
    <t>Conciliaciones entre Contabilidad y Cartera</t>
  </si>
  <si>
    <t xml:space="preserve">Nivel de eficacia del Control=
100 - ((Número de Informes con incumplimiento y no conformidad / Número de informes recibidos en el periodo) x 100)
Se considera materializado el riesgo cuando el resultado es inferior al 100% </t>
  </si>
  <si>
    <t>Actualizar el procedimiento SEYM-F-003 REGISTRO DE SALIDAS NO CONFORMES, para definir roles y responsabilidades en coherencia con requisitos legales relacionados, contenidos en MiPG.</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</si>
  <si>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</si>
  <si>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</si>
  <si>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</si>
  <si>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</si>
  <si>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</si>
  <si>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</si>
  <si>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</si>
  <si>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</si>
  <si>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</si>
  <si>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</si>
  <si>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</si>
  <si>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</si>
  <si>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</si>
  <si>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</si>
  <si>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</si>
  <si>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</si>
  <si>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</si>
  <si>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</si>
  <si>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</si>
  <si>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</si>
  <si>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</si>
  <si>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</si>
  <si>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</si>
  <si>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</si>
  <si>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</si>
  <si>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</si>
  <si>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</si>
  <si>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</si>
  <si>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</si>
  <si>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</si>
  <si>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</si>
  <si>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</si>
  <si>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</si>
  <si>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</si>
  <si>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</si>
  <si>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</si>
  <si>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</si>
  <si>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</si>
  <si>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</si>
  <si>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</si>
  <si>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</si>
  <si>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</si>
  <si>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</si>
  <si>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</si>
  <si>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</si>
  <si>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</si>
  <si>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</si>
  <si>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</si>
  <si>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</si>
  <si>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Dirección General y Equipo de Comunicaciones</t>
  </si>
  <si>
    <t>Dirección de Gestión del Ordenamiento Social de la Propiedad y Subdirección del Sistemas de Información de Tierras</t>
  </si>
  <si>
    <t>Dirección de Gestión Jurídica de Tierras Subdirección de Procesos Agrarios y Gestión Jurídica Y Subdirección de Seguridad Jurídica</t>
  </si>
  <si>
    <t>Dirección de Acceso a Tierras y Subdirección de Acceso a Tierras en Zonas Focalizadas</t>
  </si>
  <si>
    <t>Dirección de Acceso a Tierras y Subdirección de Acceso a Tierras Por Demanda y Descongestión</t>
  </si>
  <si>
    <t>Dirección General y Equipo de Topografía</t>
  </si>
  <si>
    <t>Secretaría General y Subdirección Administrativa y Financiera</t>
  </si>
  <si>
    <t>Secretaría General y Subdirección de Talento Humano</t>
  </si>
  <si>
    <t xml:space="preserve">Secretaría General y Grupo Contratos </t>
  </si>
  <si>
    <t>Actualización de Guía y procedimiento para el Monitoreo y seguimiento a los POSPR..</t>
  </si>
  <si>
    <t>Total de procedimientos actualizados de la SATZF / procedimientos de la SATZF programados</t>
  </si>
  <si>
    <t>DOS (procedimientos verificados / procedimientos programados)</t>
  </si>
  <si>
    <t># seguimientos realizados (Doce)</t>
  </si>
  <si>
    <t># auditorías entregadas (Cuatro)</t>
  </si>
  <si>
    <t># resumen de retención documental entregados (Doce)</t>
  </si>
  <si>
    <t>ENTREVISTA
P1…6: Número de participantes en la sesión 
Total (P): Número de calificación de probabilidad (entre P1…...6)
Total: Total puntaje (suma de valoración P1..6) 
Promedio: Promedio (División entre TOTAL/Total (P))</t>
  </si>
  <si>
    <t>Instructivo actualizado</t>
  </si>
  <si>
    <t xml:space="preserve">Dirección de Acceso a Tierras y Subdirección Administración Tierras de la Nación </t>
  </si>
  <si>
    <t>Rediseño de la mesa de servicios de TI con nuevos acuerdos de niveles de servicio</t>
  </si>
  <si>
    <t>Mesa de servicios de TI reestructurada y publicada.</t>
  </si>
  <si>
    <t>Elaboración del catálogo de servicios de TI</t>
  </si>
  <si>
    <t>Catálogo Publicado</t>
  </si>
  <si>
    <t>Capacitaciones sobre el uso de la mesa de servicios de TI</t>
  </si>
  <si>
    <t>Capacitaciones realizadas/listados de asistentes</t>
  </si>
  <si>
    <t>Consolidar las actividades que deben ejecutar los desarrolladores de acuerdo con su complejidad para la entrega de los artefactos.</t>
  </si>
  <si>
    <t>Matriz de información actualizada.</t>
  </si>
  <si>
    <t xml:space="preserve">Programación y restauraciones de backups de las bases de datos </t>
  </si>
  <si>
    <t>Publicación de procedimiento generación copias de respaldo y Publicación de Indicador de restauraciones de backups de bases de datos</t>
  </si>
  <si>
    <t>Implementación del protocolo IPV6 para servicios publicados en internet</t>
  </si>
  <si>
    <t>Documento de configuración de IPV6</t>
  </si>
  <si>
    <t>Identificación de la topología de la red, servicios e infraestructura disponible</t>
  </si>
  <si>
    <t>Diseño de Arquitectura de la red</t>
  </si>
  <si>
    <t>Creación de Módulo en ORFEO que permita que los terceros usuarios autorizados para firmar digitalmente puedan hacerlo desde sus propios usuarios y no con el usuario principal que tiene asignada la firma digital.</t>
  </si>
  <si>
    <t>Módulo diseñado</t>
  </si>
  <si>
    <t>Creación de tabla de auditoría que incluya la ip y nombre del equipo desde donde se realiza la transacción.</t>
  </si>
  <si>
    <t>REPORTE</t>
  </si>
  <si>
    <t>Cantidad acumulada año 2020</t>
  </si>
  <si>
    <t xml:space="preserve">
Acta 47 del 29 de septiembre de 2020, del Consejo Directivo, que modificó el plan de acción 2020.
</t>
  </si>
  <si>
    <t xml:space="preserve">
Se solicitó la modificación de las metas inicialmente establecidas, especialmente las que demandaron salidas de los servidores a campo, las cuales se alteraron por el impacto de la pandemia (Covid 19), por lo que su cumplimiento no fue pleno.
</t>
  </si>
  <si>
    <t xml:space="preserve">
ACTA- Ayuda memoria encuentro virtual 1, para la socialización de los ajustes en construcción del plan de acción 2020, de la Dirección General, actividades de las UGT. De fecha 31-07-2020 y listado de asistencia de participantes. 
Adjunto también, Plan de acción ajustado con la participación de las UGT y las otras dependencias del archivo Excel con nombre: 1-PA-Direcciòn General UGTs, II 
</t>
  </si>
  <si>
    <t xml:space="preserve">
Se logra ajustar el plan de acción con la incorporación de 5 nuevas actividades de la 27 a la 31, se ajustan las metas y se definen los entregables. Ajustes que se ven reflejados en el formato de plan de acción, del archivo adjunto con nombre: 
1-PA-Direcciòn General UGTs, II, en las siguientes columnas: Columna I: Su actividad modificada C.D Sesión 47, Columna K: Producto/entregable modificado C.D Sesión 47, Columna M: Unidad de Medida modificado C.D Sesión 47, Columna O: Meta modificada C.D Sesión 47, Columna Q: Periodicidad entrega producto modificado C.D Sesión 47, columna U: Indicador Acumulado modificado C.D Sesión 47, ajustes que se empezaron a consolidar a partir del mes de Octubre de 2020. 
NOTA: este seguimiento al plan de acción, se había previsto como un ejercicio experimental, para ir consolidando un instrumento que pueda recoger objetivamente, las actividades que desarrollan las UGT, con el objeto de fortalecer el seguimiento de la gestión de las UGT, con miras al plan de acción 2021.
</t>
  </si>
  <si>
    <t xml:space="preserve">
Acta No.12
</t>
  </si>
  <si>
    <t xml:space="preserve">
El acta 12 muestra de manera muy general cómo cerró la ejecución presupuestal y los avances  del plan de acción, solo de la vigencia 2020, no da cuenta del plan estratégico 2017 - 2021.
</t>
  </si>
  <si>
    <t xml:space="preserve">
Procedimiento actualizado DEST-P-005-FORMULACIÓN-DE-PROYECTOS-DE-INVERSIÓNV2-
</t>
  </si>
  <si>
    <t xml:space="preserve">
Presentación de la capacitación
</t>
  </si>
  <si>
    <t xml:space="preserve">
Se realizó capacitación a funcionarios y contratistas sobre plan de desarrollo y proyecto de inversión, la cual tuvo una asistencia de 100 personas, solo 35 realizaron la evaluación
</t>
  </si>
  <si>
    <t xml:space="preserve">
Fichas EBI actualizadas y publicadas en página WEB
</t>
  </si>
  <si>
    <r>
      <t xml:space="preserve">
Cada mes se presta apoyo y acompañamiento en las solicitudes y necesidades que en materia de proyectos de inversión presentan las áreas.
Link de consulta de las fichas: 
</t>
    </r>
    <r>
      <rPr>
        <u/>
        <sz val="12"/>
        <rFont val="Arial"/>
        <family val="2"/>
      </rPr>
      <t xml:space="preserve">
https://www.agenciadetierras.gov.co/planeacion-control-y-gestion/planes-programas-y-proyectos/proyectos-de-inversion/</t>
    </r>
    <r>
      <rPr>
        <sz val="12"/>
        <rFont val="Arial"/>
        <family val="2"/>
      </rPr>
      <t xml:space="preserve">
</t>
    </r>
  </si>
  <si>
    <t xml:space="preserve">
Circular 24 del 8-10-2020
</t>
  </si>
  <si>
    <t xml:space="preserve">
La Oficina de Planeación elaboró los lineamientos para la formulación del plan de acción 2021 de la ANT,  que fue dada a conocer a través del correo institucional a todas las dependencias, esta sirvió de hoja de ruta para el plan de acción que se elaboró, aprobó, publicó y comenzó a cumplirse a partir del mes de enero de 2021.
</t>
  </si>
  <si>
    <t xml:space="preserve">
Se presenta listados de asistencia a reuniones de seguimiento desde abril hasta diciembre del 2020
</t>
  </si>
  <si>
    <t xml:space="preserve">
Se remite informe del esquema implementado de seguimiento a indicadores estratégicos de la entidad.
</t>
  </si>
  <si>
    <t xml:space="preserve">
El esquema se encuentra en un SharePoint habilitado para consulta
</t>
  </si>
  <si>
    <r>
      <rPr>
        <sz val="12"/>
        <rFont val="Arial"/>
        <family val="2"/>
      </rPr>
      <t xml:space="preserve">
Se presentan los siguientes links:
1.</t>
    </r>
    <r>
      <rPr>
        <u/>
        <sz val="12"/>
        <rFont val="Arial"/>
        <family val="2"/>
      </rPr>
      <t xml:space="preserve"> https://www.agenciadetierras.gov.co/wp-content/uploads/2018/05/COGGI-P-001-POLITICA-DE-COMUNICACION-INTERNA-Y-EXTERNA.pdf 
</t>
    </r>
    <r>
      <rPr>
        <sz val="12"/>
        <rFont val="Arial"/>
        <family val="2"/>
      </rPr>
      <t xml:space="preserve">2. </t>
    </r>
    <r>
      <rPr>
        <u/>
        <sz val="12"/>
        <rFont val="Arial"/>
        <family val="2"/>
      </rPr>
      <t xml:space="preserve">https://agenciadetierras-my.sharepoint.com/:f:/g/personal/ingri_vallejo_agenciadetierras_gov_co/Ek_bvKNjv8NHqczOK4XMeHYB9GbTklIy-4VAzhqD60w--g?e=3swPxg 
</t>
    </r>
  </si>
  <si>
    <t xml:space="preserve">
La política de comunicaciones se encuentra publicada en la página WEB de la Entidad; de igual forma, para la vigencia 2020, en el mes de agosto se adelantó una actualización que a la fecha se encuentra en revisión, la cual fue reportada en las acciones del plan de acción.
</t>
  </si>
  <si>
    <r>
      <t xml:space="preserve">
</t>
    </r>
    <r>
      <rPr>
        <sz val="12"/>
        <rFont val="Arial"/>
        <family val="2"/>
      </rPr>
      <t>Se presenta el siguiente link:</t>
    </r>
    <r>
      <rPr>
        <u/>
        <sz val="12"/>
        <rFont val="Arial"/>
        <family val="2"/>
      </rPr>
      <t xml:space="preserve">
https://www.agenciadetierras.gov.co/wp-content/uploads/2019/09/Manual-Agencia-de-Tierras-Web-Intranet-1.pdf 
</t>
    </r>
  </si>
  <si>
    <t xml:space="preserve">
El manual de imagen de la ANT, se encuentra debidamente publicado en la página WEB de la Entidad.
</t>
  </si>
  <si>
    <r>
      <t xml:space="preserve">
</t>
    </r>
    <r>
      <rPr>
        <sz val="12"/>
        <rFont val="Arial"/>
        <family val="2"/>
      </rPr>
      <t xml:space="preserve">Se presenta el siguiente link:
</t>
    </r>
    <r>
      <rPr>
        <u/>
        <sz val="12"/>
        <rFont val="Arial"/>
        <family val="2"/>
      </rPr>
      <t xml:space="preserve">
https://agenciadetierras-my.sharepoint.com/:f:/g/personal/ingri_vallejo_agenciadetierras_gov_co/EuhV02JP2ZdIoIpOouKLYkwBpCHUsbvmoOFhfbuSMkXcZA?e=sEXT2d 
</t>
    </r>
  </si>
  <si>
    <t xml:space="preserve">
Para la vigencia 2020, se realizaron un total de 47 boletines de prensa, que fueron difundidos 319 veces por los diferentes medios de comunicación.
</t>
  </si>
  <si>
    <r>
      <t xml:space="preserve">
</t>
    </r>
    <r>
      <rPr>
        <sz val="12"/>
        <rFont val="Arial"/>
        <family val="2"/>
      </rPr>
      <t xml:space="preserve">Se presenta el siguiente link:
</t>
    </r>
    <r>
      <rPr>
        <u/>
        <sz val="12"/>
        <rFont val="Arial"/>
        <family val="2"/>
      </rPr>
      <t xml:space="preserve">
https://agenciadetierras-my.sharepoint.com/:f:/g/personal/ingri_vallejo_agenciadetierras_gov_co/Er16WEHQN65HmlB70rg_gLEBQJ8HFR_xBxvQ1Pnqf59YlA?e=Xvfby8 
</t>
    </r>
  </si>
  <si>
    <t xml:space="preserve">
Se elaboraron 39 ediciones del boletín “El Vocero” a todos los colaboradores de la Entidad a través del correo Oficina De Comunicaciones Oficinadecomunicaciones@agenciadetierras.gov.co.
</t>
  </si>
  <si>
    <t xml:space="preserve">
1. Se adjuntan 12 archivos de relación de denuncias. (1 por mes) 
2. Se adjunta informe de evaluación del plan de acción de la dependencia.
</t>
  </si>
  <si>
    <t xml:space="preserve">
La oficina del Inspector de la Gestión de Tierras realizó de manera oportuna la identificación mensual del estado del tramite y gestión de las denuncias por presuntos hechos de corrupción asignadas en el sistema de gestión documental Orfeo. Lo cual quedó reportado dentro de las metas del plan de acción de la dependencia, la cual fue evaluada por la oficina de control interno con un 100% de cumplimiento. Se adjunta 12 registros de denuncias y copia del informe de evaluación de la dependencia.
El registro de denuncias se realizó a través de un SharePoint en el siguiente enlace:
https://agenciadetierras.sharepoint.com/:x:/r/sites/2020GESTIONOIGT/_layouts/15/Doc.aspx?sourcedoc=%7BD2CC9D25-2EC1-4917-AD51-D1EF9BCA53D9%7D&amp;file=2020%20RELACION%20DE%20DENUNCIAS%20OIGT.xlsx&amp;action=default&amp;mobileredirect=true 
</t>
  </si>
  <si>
    <t xml:space="preserve">
Se actualizo documento PETI, el cual esta compuesto por los documentos: 
1. Análisis situacional y entendimiento PETI ANT 
2. Modelos de gestión y Modelo de Planeación.  
Ver anexo: Actualización PETI ANT noviembre.pdf, Análisis Situacional y Entendimiento PETI ANT V 1.1,pdf, Modelos de Gestión_V5.12.pdf y Modelo de Planeación_V4.1.pdf
</t>
  </si>
  <si>
    <t xml:space="preserve">
Reporte corte diciembre 2020
</t>
  </si>
  <si>
    <t xml:space="preserve">
Se realizó la divulgación a los directores de la ANT sobre el esquema de gobierno de TI, el cual esta enmarcado en la actualización de políticas, procedimientos, lineamientos e instructivos que hacen parte de la arquitectura empresarial. 
Ver anexo: 20202200313653_67589 memorando directores esquema de gobierno TI.pdf
</t>
  </si>
  <si>
    <t xml:space="preserve">
1. Efectivamente se realiza en la herramienta de SharePoint de la oficina de planeación el seguimiento de acuerdo a lo programado de las acciones correspondientes al plan de implementación del Modelo de Seguridad y  Privacidad de la información, con el objetivo de llegar a un cumplimiento del 100%. 
2. Evidencias plan de implementación del Modelo de Seguridad y  Privacidad de la información
</t>
  </si>
  <si>
    <t xml:space="preserve">
1. Se cuenta con el formato MIPG diligenciado con las acciones o aportes que hacen las dependencias en relación con  algunos de los criterios que evalúa el formato de Modelo Integrado de Planeación y Gestión -MIPG . 
2. El formato MIPG se diligenció a partir de los resultados obtenidos de la participación de las diferentes dependencias en el proceso de recolección de información.
</t>
  </si>
  <si>
    <t xml:space="preserve">
El primer reporte del año corresponde a lo diligenciado en el Formulario Único Reporte de Avances de la Gestión - FURAG, puesto que corresponde al punto de partida de la gestión del conocimiento de la entidad.
Nota: Es de resaltar que se contó con los aportes de diferentes Direcciones, Subdirecciones y oficinas.
</t>
  </si>
  <si>
    <r>
      <t xml:space="preserve">
</t>
    </r>
    <r>
      <rPr>
        <sz val="12"/>
        <rFont val="Arial"/>
        <family val="2"/>
      </rPr>
      <t xml:space="preserve">Se presenta el siguiente link:
</t>
    </r>
    <r>
      <rPr>
        <u/>
        <sz val="12"/>
        <rFont val="Arial"/>
        <family val="2"/>
      </rPr>
      <t xml:space="preserve">
http://intranet.agenciadetierras.gov.co/wp-content/uploads/2019/05/INTI-P-001-CONTROL-DE-LA-INFORMACI%C3%93N-DOCUMENTADA-V-2-1.pdf
</t>
    </r>
  </si>
  <si>
    <t xml:space="preserve">
Cantidad de solicitudes en el 2020 para actualización de documentos, con base al procedimiento INTI-P-001- CONTROL DE LA INFORMACIÓN DOCUMENTADA
</t>
  </si>
  <si>
    <t xml:space="preserve">
Informes de PQRSD publicados en página web. 
</t>
  </si>
  <si>
    <t xml:space="preserve">
Informes de PQRSD, publicados en la página web de la entidad, la información se puede verificar en el siguiente enlace: 
https://www.agenciadetierras.gov.co/servicio-al-ciudadano/informes-de-solicitudes-peticiones-quejas-reclamos-y-denuncias/
</t>
  </si>
  <si>
    <t xml:space="preserve">
Reporte consolidado con las devoluciones y radicados anulados en el Sistema de Gestión Documental ORFEO.
</t>
  </si>
  <si>
    <t xml:space="preserve">
Se remite reporte consolidado con las devoluciones y radicados anulados por conceptos asociados a la salida de productos no conformes en las PQRSD.
</t>
  </si>
  <si>
    <t xml:space="preserve">
En el primer Trimestre de año, se llevó a cabo el ejercicio de revisión y análisis de variables para la focalización de municipios y definición de variables para el análisis de viabilidad de la implementación de POSPR. Esta propuesta fue presentada a la DGOSP para su validación y se encuentra en ajustes conforme las observaciones recibidas. En este marco las acciones adelantadas los últimos meses han sido las siguientes:
1. Revisión de bibliografía de referencia (documentos metodológicos y marco normativo como Resolución 130 de 2017 del MADR).
2. Elaboración de diseño metodológico para la priorización de municipios: estructura conceptual y modelo matemático.
3. Realización de talleres de socialización y retroalimentación de la propuesta metodológica y realización de ajustes sugeridos. 
4. Aplicación del modelo de análisis para los municipios señalados como de interés por la DGOSP.  A saber: 21 municipios con POSPR que no han sido objeto de implementación por BPM; 14 municipios departamento del Cauca y 5 municipios priorizados USAID.
Se adjunta documento de metodología para priorización de municipios focalizados, presentación de la metodología y análisis realizados, los dos últimos en carpeta de anexos. 
Se podrá visualizar en el siguiente link:
https://agenciadetierras-my.sharepoint.com/:f:/g/personal/leidy_zuniga_agenciadetierras_gov_co/Eph22WN8jyRCpI4HVxGe2dkBt2EIssnVucWxO2BsSFotOQ?e=qCrBch
</t>
  </si>
  <si>
    <t xml:space="preserve">
Se actualizaron los siguientes documentos aprobados ya por el Subdirector de Planeación operativa. Esta en proceso de firma final por parte del Director de la DGOSP
1. POSPR-G-002-GUIA DE MONITOREO Y SEGUIMIENTO POSPR.
2. POSPR-P-003 MONITOREO Y SEGUIMIENTO A LA FORMULACIÓN E IMPLEMENTACIÓN DE LOS POSPR
3. POSPR-P-004-IMPLEMENTACIÓN Y CONSOLIDACIÓN DE PLANES DE O.S.P.R.
</t>
  </si>
  <si>
    <t xml:space="preserve">
Reporte corte diciembre 2020; Observación de la Oficina de Planeación: Actividad con avance significativo y con cierre reprogramado para 2021
</t>
  </si>
  <si>
    <t xml:space="preserve">
Se realizaron informes seguimiento y monitoreo resultantes de la herramienta PMO.
</t>
  </si>
  <si>
    <t xml:space="preserve">
Durante el presente año, la SPO elaboró 3 informes de lecciones aprendidas:
1. Observación comparada diligenciamiento FISO en socios OIM y PNUD
2. Observación post intervención en Ovejas
3. Observación PNUD estrategia comunitaria
</t>
  </si>
  <si>
    <t xml:space="preserve">
Se realizaron reuniones de acercamiento institucional con las entidades con competencias en el temas de seguridad en los municipios programados. Ver en los soportes las diferentes actas de estas. 
Sin embargo,  algunas de estas no se les realizó acta debido a información clasificada o con reserva por ser temas de seguridad.
</t>
  </si>
  <si>
    <t xml:space="preserve">
Reporte conjunto al P 18.1
</t>
  </si>
  <si>
    <t xml:space="preserve">
Se realizaron Informes de seguimiento y monitoreo mensual a la operación mediante la ejecución de las fases de formulación e implementación de los Planes de Ordenamiento Social de la Propiedad. Así como  Comités Operativos para cada uno de los convenios suscritos por la ANT. Ver evidencias en el siguiente link Reporte corte diciembre 2020.Ver seguimiento a través de los siguientes anexos, en el link  
1. https://agenciadetierras-my.sharepoint.com/:f:/g/personal/beatriz_granados_agenciadetierras_gov_co/Elco4ByPKXxCv_fpu9uhS1IBnhiI-mQgZpJGf9X6wDIUNA?e=YbEaHX
2. https://agenciadetierras-my.sharepoint.com/:f:/g/personal/beatriz_granados_agenciadetierras_gov_co/Elco4ByPKXxCv_fpu9uhS1IBnhiI-mQgZpJGf9X6wDIUNA?e=YbEaHX
</t>
  </si>
  <si>
    <t xml:space="preserve">
Reporte corte diciembre 2020.Ver seguimiento a través de los siguientes anexos, en los siguientes links:
1. https://agenciadetierras-my.sharepoint.com/:f:/g/personal/beatriz_granados_agenciadetierras_gov_co/Elco4ByPKXxCv_fpu9uhS1IBnhiI-mQgZpJGf9X6wDIUNA?e=YbEaHX
2. https://agenciadetierras-my.sharepoint.com/:f:/g/personal/beatriz_granados_agenciadetierras_gov_co/Elco4ByPKXxCv_fpu9uhS1IBnhiI-mQgZpJGf9X6wDIUNA?e=YbEaHX
</t>
  </si>
  <si>
    <t xml:space="preserve">
Se realizaron informes de Monitoreo y Seguimiento a la Formulación e Implementación, mensualmente se presentaron informes resultantes de información presentada por parte de los socios estratégicos, tablero de control, informes equipo crédito
</t>
  </si>
  <si>
    <t xml:space="preserve">
Se realizaron Informes de seguimiento y monitoreo mensual a la operación mediante la ejecución de las fases de formulación e implementación de los Planes de Ordenamiento Social de la Propiedad. Así como  Comités Operativos para cada uno de los convenios suscritos por la ANT. Ver evidencias en el siguiente link Reporte corte diciembre 2020.Ver seguimiento a través de los siguientes anexos, en los links:  
1. https://agenciadetierras-my.sharepoint.com/:f:/g/personal/beatriz_granados_agenciadetierras_gov_co/Elco4ByPKXxCv_fpu9uhS1IBnhiI-mQgZpJGf9X6wDIUNA?e=YbEaHX
2. https://agenciadetierras-my.sharepoint.com/:f:/g/personal/beatriz_granados_agenciadetierras_gov_co/Elco4ByPKXxCv_fpu9uhS1IBnhiI-mQgZpJGf9X6wDIUNA?e=YbEaHX
</t>
  </si>
  <si>
    <t xml:space="preserve">Reporte corte diciembre 2020.Ver seguimiento a través de los siguientes anexos, en los links: 
1. https://agenciadetierras-my.sharepoint.com/:f:/g/personal/beatriz_granados_agenciadetierras_gov_co/Elco4ByPKXxCv_fpu9uhS1IBnhiI-mQgZpJGf9X6wDIUNA?e=YbEaHX
2. https://agenciadetierras-my.sharepoint.com/:f:/g/personal/beatriz_granados_agenciadetierras_gov_co/Elco4ByPKXxCv_fpu9uhS1IBnhiI-mQgZpJGf9X6wDIUNA?e=YbEaHX
</t>
  </si>
  <si>
    <t xml:space="preserve">
Se cuenta con un instructivo actualizado y publicado en septiembre del  2020 para el diligenciamiento del formulario de inscripción de sujetos de ordenamiento - FISO. Ver soportes INSTRUCTIVO-DILIGENCIAMIENTO-FISOPN_Vs-final. Ver en la intranet en el siguiente link: 
http://intranet.agenciadetierras.gov.co/wp-content/uploads/2020/09/INSTRUCTIVO-DILIGENCIAMIENTO-FISOPN_Vs-final.pdf
</t>
  </si>
  <si>
    <t xml:space="preserve">
Se realizan dos capacitaciones en el mes de septiembre sobre el diligenciamiento del FISO dirigido para las UGT's y PAT's. Ver soportes pantallazos de asistencia a reuniones y presentación RESO FISO
</t>
  </si>
  <si>
    <t xml:space="preserve">
Se remite un lineamiento dirigido a estructurar conceptos necesarios para adelantar el proceso de diligenciamiento de FISO. A través de la nota técnica No. 6 de agosto del 2020 que modifica la Nota Técnica No. 4 del 22 de junio de 2018 y consolidación de directrices para la atención de las solicitudes recibidas mediante el diligenciamiento del FISO
</t>
  </si>
  <si>
    <t xml:space="preserve">
P.21.1- Actividad cumplida-  En el mes de diciembre del 2020, se adelantó la actividad y se depuró el inventario de procesos agrarios vía Decreto Ley 902 y Decreto 1071. 
Se adjuntan las matrices donde se evidencia que la actividad se adelantó de acuerdo con lo programado. Por lo anterior, se evidencia el cumplimiento a cabalidad de esta actividad preventiva.
</t>
  </si>
  <si>
    <t xml:space="preserve">
Se adjunta evidencia. 
</t>
  </si>
  <si>
    <t xml:space="preserve">
P.22.1: Actividad cumplida – en la vigencia 2020 se aprobaron en el SIG los procedimientos de SEJUT-P-005 "FORMALIZACIÓN DE LA PROPIEDAD PRIVADA RURAL MEDIANTE EL DECRETO LEY 902 DE 2017" y SEJUT-P-006 "PROCEDIMIENTO ÚNICO DE PROCESOS AGRARIOS CONFORME AL DECRETO LEY 902 DE 2017"; los cuales fueron publicados  el 14 de septiembre del 2020 y el 18 de diciembre del 2020, respectivamente, en la intranet de la Entidad.
</t>
  </si>
  <si>
    <t xml:space="preserve">
P.23.1 Actividad cumplida.  En el mes de diciembre se  adelanto la actividad  y la a SSJ y SPA  realizaron  el reparto de ORFEO.  
</t>
  </si>
  <si>
    <t xml:space="preserve">
Archivo P.24.1 Y P.24.2 SEGUIMIENTO PROVEEDORES INICIATIVAS COMUNITARIAS
</t>
  </si>
  <si>
    <t xml:space="preserve">
Actividades cumplidas al 100%, se anexa archivo relacionando las 18 iniciativas comunitarias cofinanciadas durante la vigencia 2020 indicando los soportes que se tienen en la columna (0), que evidencian el siguiente realizado a fin de evitar el incumplimiento por parte de los proveedores de servicios e insumos de las Iniciativas Cofinanciadas.
</t>
  </si>
  <si>
    <t xml:space="preserve">
Archivo P.24.3 CAPACITACIÓN INICIATIVAS COMUNITARIAS
</t>
  </si>
  <si>
    <t xml:space="preserve">
Se cumplió al 100% con esta actividad, toda vez que el 28/04/2020 se capacitó en la formulación de las iniciativas comunitarias a todo el equipo correspondiente. 
</t>
  </si>
  <si>
    <t xml:space="preserve">
Archivo P.25.1 CONSULTAS ANÁLISIS MOD PROCEDIMIENTO
</t>
  </si>
  <si>
    <t xml:space="preserve">
Se cumplió al 100% con esta actividad, a razón que se remitieron los memorandos 20205000202383 del 15/09/2002 a la Oficina Jurídica, 20205000208823 del 21/09/2020 a la Subdirección Administrativa y Financiera; 20205000208833 del 21/09/2020 para Administración De Tierras y 20205000208863 del 21/09/2020 a la Dirección de Acceso a Tierras. 
Solicitando opinión respecto a actividades transversales en estas áreas a tener presente en la modificación del procedimiento ACCTI-P-010 Compra Directa de Predios.
</t>
  </si>
  <si>
    <t xml:space="preserve">
P.25.2 DOCUMENTO GUÍA ELABORACIÓN PROYECTOS
</t>
  </si>
  <si>
    <t xml:space="preserve">
Cumplida al 100% la actividad: la DAE elaboró el documento "GUÍA DE CRITERIOS PARA LA PRIORIZACIÓN DE LOS PROCEDIMIENTOS DEL PLAN DE ATENCIÓN Y METAS DE LOS PROYECTOS DE INVERSIÓN DE LA DIRECCIÓN ASUNTOS ÉTNICOS", de septiembre de 2020, cuya finalidad es establecer parámetros que permitan apoyar la formulación, estructuración e inscripción de los proyectos de inversión pública a cargo de la Dirección de Asuntos Étnicos de la ANT y que deben tener un objetivo general, objetivos específicos, procedimientos, indicadores de productos, metas, cronograma, productos, actividades relacionadas con cada uno de los procedimientos, insumos para los bienes y/o servicios, indicadores de gestión y recursos con su respectivo costeo detallado por actividad. 
Con el objetivo de  presentar los criterios definidos por la Dirección y Subdirección de Asuntos Étnicos para la priorización y focalización de los procedimientos de constitución, ampliación, saneamiento o reestructuración, protección de territorios ancestrales, titulación, delimitación de territorios, compra de predios, mediación de resolución de conflictos y cofinanciación de iniciativas comunitarias a tener en cuenta en la planeación del Plan de Atención y Plan de Acción en cada una de las vigencias. 
Dicho documento fue socializado a todos los colaboradores de la DAE y SUBDAE y se encuentra para consulta en la intranet de la ANT como documento asociado de la GUÍA DEST-P-005 correspondiente a formulación de proyectos.
</t>
  </si>
  <si>
    <t xml:space="preserve">
No se remiten evidencias.
</t>
  </si>
  <si>
    <t xml:space="preserve">
A hoy 16/feb/2021 está actividad está pronto a concretarse toda vez que el 04/feb/2021 se llevó a cabo la presentación  del nuevo  procedimiento ACCCTI-P-10 Compra directa de predios, el cual fue aprobado por el Director de Asuntos Étnicos paso previo a pasarlo a la Oficina de Planeación para su validación final y entrada en vigencia de este cambio.
</t>
  </si>
  <si>
    <t xml:space="preserve">
Creación de usuarios, Datos de contratistas
</t>
  </si>
  <si>
    <t xml:space="preserve">
Actividad con cumplimiento del 100%
</t>
  </si>
  <si>
    <t xml:space="preserve">
P.26.3 CAPACITACIÓN RIESGOS DE CORRUPCIÓN
</t>
  </si>
  <si>
    <t xml:space="preserve">
Actividad cumplida al 100%, con un aforo superior a 80 colaboradores se llevó a cabo capacitación correspondiente a los posibles riesgos que por corrupción se pueden presentar así como las sanciones que acarrean.
</t>
  </si>
  <si>
    <t xml:space="preserve">
Procedimiento ajustado
</t>
  </si>
  <si>
    <t xml:space="preserve">
Con base en las verificaciones realizadas al procedimiento, las observaciones de la Contraloría General de la República y la firma consultora STRATCO, se ha trabajado los ajustes al procedimiento, el cual está en etapa de aprobación.
</t>
  </si>
  <si>
    <t xml:space="preserve">
Presentaciones para la capacitación. Entrenamiento vía Teams.
</t>
  </si>
  <si>
    <t xml:space="preserve">
Capacitación realizada en el mes marzo de 2020 a todos los colaboradores del Grupo de Compra Directa.
</t>
  </si>
  <si>
    <t xml:space="preserve">
Ocho informes de seguimiento financiero realizados durante la vigencia 2020
</t>
  </si>
  <si>
    <t xml:space="preserve">
Desde la coordinación financiera de la Dirección de Acceso a Tierras, se realiza informe financiero mensual, con destino a la Dirección de Acceso a Tierras, a quien se le expone resultado y subsanan las inquietudes suscitadas. 
</t>
  </si>
  <si>
    <t xml:space="preserve">
Acta de reunión para revisión del procedimiento. Listado de Asistencia. Procedimiento actualizado. Solicitud de modificación.
</t>
  </si>
  <si>
    <t xml:space="preserve">
Se realizó ajuste al procedimiento ACCTI-P-016: Materialización de subsidios-adquisición de predios, el cuál corresponde a la acción de mejora propuesta para el Plan de Mejoramiento de Control Interno sobre la forma de atención de los procesos de fallos, que no estaban incluidos en el procedimiento incorporando actividades que dan claridad a las modalidades de adjudicación de subsidio: Órdenes Judiciales y Proceso de Libre Concurrencia - PLC (Anexo 1)
Adicionalmente se incluyeron ajustes en la redacción de la descripción de las siguientes tareas: Solicitar el desembolso gastos notariales y registrales, Pago gastos notariales, Solicitar el desembolso compra del predio, Solicitar el desembolso de recursos para el apoyo de la implementación del proyecto productivo y, Pago recursos para el apoyo de la implementación del proyecto productivo; de igual manera se ajustó la redacción del objetivo y del alcance. 
Finalmente, se iniciará el trámite de formalización y publicación en la página web de la ANT. Es importante aclarar que el instructivo no requirió ajuste dado que en el mismo se encuentra descrito esta actividad. 
</t>
  </si>
  <si>
    <t xml:space="preserve">
Listados de asistencia a las capacitaciones. Contenido programático de las capacitaciones. Presentaciones.
</t>
  </si>
  <si>
    <t xml:space="preserve">
Se realizó capacitación de los procedimientos ACCTI-P-016 Materialización del subsidio - Adquisición del predio y ACCTI-P-017 Materialización del subsidio - Proyecto Productivo, en el marco de la jornada de transferencia del Convenio 1254 entre la ANT y COFESCO durante los días 19 y 20 de octubre del 2020, este espacio contó con la participación de 109 profesionales de la SATZF y contratistas a nivel nacional de dicho Convenio (Anexo 1). 
El desarrollo de esta jornada contempló la transferencia metodológica y conceptual de los procedimientos administrativos para la materialización del subsidio (adquisición del predio, solicitud de desembolsos, y formulación-implementación del proyecto productivo), además se llevó a cabo la capacitación de Riesgos de Gestión y Riesgos de Corrupción (Anexo 2). 
Dando cumplimiento al 20% programado para el segundo semestre del 2020, por lo cual se evidencia el cumplimiento de esta acción preventiva.
</t>
  </si>
  <si>
    <t xml:space="preserve">
Actas de verificación de cumplimiento a los procedimientos ACCTI-P-016 y ACCTI-P-017. Listados de Chequeo de Verificación. Soportes de ejecución de los procedimientos.
</t>
  </si>
  <si>
    <t xml:space="preserve">
Se realizó la verificación del cumplimiento del procedimiento ACCTI-P-016 Materialización del subsidio - Adquisición del predio, para los proyectos S-3660435 SIRA 2016 PLC y S-71410794 SIRA 2016 PLC los cuales se encuentran en estado PROYECTO MATERIALIZADO, producto de este análisis se evidenció la realización de las actividades necesarias para la verificación de los requerimientos jurídicos, técnicos y ambientales de los predios postulados por los beneficiarios derivando en la materialización del subsidios con la adquisición de estos predios (Anexo 1). 
De igual manera se realizó la verificación del cumplimiento del procedimiento ACCTI-P-017 Materialización del subsidio - Apoyo para cubrir los requerimientos financieros de la implementación del proyecto productivo, para los proyectos S-26425636 SIRA 2016 PLC y S-CAU-126 SIDRA 2015, lo cuales se encuentran en etapa de PROYECTO PRODUCTIVO, de esta labor se evidenció que cuentan con los insumos necesarios para el cierre técnico y financiero del subsidio, el cual se encuentra debidamente aprobado por el Comité de Seguimiento de la ANT, por lo cual se concluye que para ambos subsidios la materialización del proyecto productivo se cumplió con todos los requerimientos establecidos en el procedimiento (Anexo 2).
</t>
  </si>
  <si>
    <t xml:space="preserve">
Actividad realizada en el mes de noviembre con la participación de colaboradores de la Subdirección de Acceso a Tierras por Demanda y Descongestión y las UGT.
</t>
  </si>
  <si>
    <t xml:space="preserve">
Cuatro Listas de Chequeo de Revocatoria.
</t>
  </si>
  <si>
    <t xml:space="preserve">
Actividad preventiva cumplida de acuerdo a lo programado.
</t>
  </si>
  <si>
    <t xml:space="preserve">
Socialización Grupo de Revocatoria Septiembre y diciembre de 2020.
Listas de Chequeo.  
</t>
  </si>
  <si>
    <t xml:space="preserve">
Revisado y analizado el procedimiento ACCTI-P-005, se estableció que con diligenciar la lista de cheque, como es debido, se evidencia y hace seguimiento a las posibles demoras en ejecutar las etapas del procedimiento de revocatoria. Asimismo, se estableció que era necesaria la socialización a los colaboradores del grupo, sobre el particular, lo cual se realizó y se adjuntan las evidencias de la Socialización Grupo de Revocatoria Septiembre y diciembre de 2020. 
Adicionalmente, la consultoría STRACTO ha realizado revisión al procedimiento y ha dejado propuesta de ajuste, en la cual se está trabajando.
</t>
  </si>
  <si>
    <t xml:space="preserve">
Matriz de Revocatoria Actualizada hasta Diciembre 2020
</t>
  </si>
  <si>
    <t xml:space="preserve">
Actividad que aun no se ha realizado, debido a que la nueva versión del Mapa de Riesgos de Gestión V4, se formalizó en el mes de noviembre de 2020, momento en el cual se integró esta acción preventiva, programada para su realización en el mes de abril. Para el último reporte de seguimiento al mapa de riesgos V3, no se tenía formulada esta acción preventiva. 
Observación de la Oficina de Planeación: la actualización del MP version4 se desarrollo desde mayo hasta octubre del 2020 y el inicio de las mesas se formularon acciones para el fortalecimiento del proceso frente a cada riesgo identificado.
</t>
  </si>
  <si>
    <t xml:space="preserve">
Actividad que aun no se ha realizado, debido a que la nueva versión del Mapa de Riesgos de Gestión V4, se formalizó en el mes de noviembre de 2020, momento en el cual se integró esta acción preventiva, programada para su realización en el mes de marzo. Para el último reporte de seguimiento al mapa de riesgos V3, no se tenía formulada esta acción preventiva. 
Observación de la Oficina de Planeación: la actualización del MP version4 se desarrollo desde mayo hasta octubre del 2020 y el inicio de las mesas se formularon acciones para el fortalecimiento del proceso frente a cada riesgo identificado.
</t>
  </si>
  <si>
    <t xml:space="preserve">
Pantallazos de las capacitaciones realizadas vía Teams.
</t>
  </si>
  <si>
    <t xml:space="preserve">
Se han realizado tres capacitaciones relacionadas con gestión documental ORFEO, para los colaboradores de la Dirección de Acceso a Tierras, a saber el 4 agoto, el 14 agosto y 13 octubre de 2020.
</t>
  </si>
  <si>
    <t xml:space="preserve">
Acta de reunión, con listado de asistencia, en la cual se trata la ruta jurídica para la incorporación de bienes del Fondo de Tierras. No se realiza en el 2020, sino en el 2021
</t>
  </si>
  <si>
    <t xml:space="preserve">
Se han adelantado mesas de trabajo con las áreas involucradas en este procedimiento, con el fin de validar y actualizar el instructivo del Fondo de Tierras, con las actividades de incorporación de bienes producto de revocatorias de subsidios.
Adicional a ello, y como marco e insumo relevante en la actualización del instructivo, así como los procedimientos del fondo de tierras, se está adelantando con los diferentes involucrados en la Agencia, la elaboración y formalización del Reglamento de Administración de Tierras.
</t>
  </si>
  <si>
    <t xml:space="preserve">
Se cuenta con el Plan de continuidad del negocio elaborado. 
Ver anexo: ANT-Plan de Continuidad del Negocio.pdf
</t>
  </si>
  <si>
    <t xml:space="preserve">
Se actualizo documento PETI, el cual esta compuesto por los documentos: Análisis situacional y entendimiento PETI ANT, modelos de gestión y Modelo de Planeación. 
Ver anexo: Actualización PETI ANT noviembre.pdf, Análisis Situacional y Entendimiento PETI ANT V 1.1,pdf, Modelos de Gestión_V5.12.pdf y Modelo de Planeación_V4.1.pdf
</t>
  </si>
  <si>
    <t xml:space="preserve">
Actualmente se cuenta con el procedimiento GINFO-P-006 SOLICITUDES DE INFORMACIÓN A OTRAS ENTIDADES, para el intercambio de información el cual se encuentra publicado en el SIG. 
http://intranet.agenciadetierras.gov.co/wp-content/uploads/2018/10/GINFO-P-006-SOLICITUDES-DE-INFORMACI%C3%93N-A-OTRAS-ENTIDADES-1.pdf Ver anexo: GINFO-P-006-SOLICITUDES-DE-INFORMACIÓN-A-OTRAS-ENTIDADES-1.pdf
</t>
  </si>
  <si>
    <t xml:space="preserve">
Ver el siguiente link:
http://intranet.agenciadetierras.gov.co/index.php/gestion-de-la-informacion/
</t>
  </si>
  <si>
    <t xml:space="preserve">
El documento se encuentra cargado en el sistema de gestión (FORMA), la forma quedo nombrada "GINFO-F-006-Forma-HOJA DE VIDA EQUIPOS" Versión 2
</t>
  </si>
  <si>
    <t xml:space="preserve">
Ver el siguiente link:
http://intranet.agenciadetierras.gov.co/index.php/gestion-de-la-informacion/ 
</t>
  </si>
  <si>
    <t xml:space="preserve">
El documento se encuentra cargado en el sistema de gestión (INSTRUCTIVO), la forma quedo nombrada "GINFO-I-006-LEVANTAMIENTOS TOPOGRÁFICOS MÉTODOS DIRECTOS" Versión 2
</t>
  </si>
  <si>
    <t xml:space="preserve">
El documento se encuentra cargado en el sistema de gestión (INSTRUCTIVO), la forma quedo nombrada "GINFO-I-013-REALIZACIÓN DE LOS LEVANTAMIENTOS TOPOGRÁFICOS POR MÉTODO INDIRECTO. CASOS PUNTUALES" Versión 1
</t>
  </si>
  <si>
    <t xml:space="preserve">
El documento se encuentra cargado en el sistema de gestión (FORMA), la forma quedo nombrada "GINFO-F-017-CONTROL DE CALIDAD ACTIVIDADES TOPOGRAFÍA" Versión 1
</t>
  </si>
  <si>
    <t xml:space="preserve">
Informe de la Mesa de Servicios de TI reestructurada y publicada
</t>
  </si>
  <si>
    <t xml:space="preserve">
El equipo de Infraestructura y Soporte Tecnológico reporta las actividades realizadas durante la vigencia 2020 para la reestructuración y publicación de la mesa de servicios TI.
</t>
  </si>
  <si>
    <t xml:space="preserve">
Catalogo publicado
</t>
  </si>
  <si>
    <t xml:space="preserve">
El equipo de Infraestructura y Soporte Tecnológico reporta las actividades realizadas durante la vigencia 2020 para la elaboración y publicación del catalogo de servicios de TI.
</t>
  </si>
  <si>
    <t xml:space="preserve">
1. Invitaciones
2. Listados de asistencia
3. Memorias de la capacitación 
</t>
  </si>
  <si>
    <t xml:space="preserve">
El equipo de Infraestructura y Soporte Tecnológica realiza los entrenamientos y capacitaciones a los colaboradores de la ANT sobre la actualización realizada en la Mesa de ayuda. 
</t>
  </si>
  <si>
    <t xml:space="preserve">
Matriz de información
</t>
  </si>
  <si>
    <t xml:space="preserve">
Adjunto se remiten las matrices de seguimiento mensual sobre las actividades que deben ejecutar los desarrolladores de acuerdo con su complejidad para la entrega de los artefactos de TI.
 </t>
  </si>
  <si>
    <t xml:space="preserve">
Ver el siguiente link:
http://intranet.agenciadetierras.gov.co/wp-content/uploads/2020/07/GINFO-P-009-GENERACI%C3%93N-COPIAS-DE-RESPALDO-DE-LA-INFORMACI%C3%93N-CRITICA-DE-LA-ANT.pdf 
</t>
  </si>
  <si>
    <t xml:space="preserve">
Adopción del Protocolo IPv6
</t>
  </si>
  <si>
    <t xml:space="preserve">
El equipo de Infraestructura y Soporte Tecnológico reporta un informe con las actividades realizadas y las pruebas para comprobar la implementación del protocolo IPv6 y la coexistencia con IPv4, en sus diferentes fases. 
</t>
  </si>
  <si>
    <t xml:space="preserve">
1. Diseño arquitectura internet - MLSP ANT
2. Diseño arquitectura Sedes Nacionales
</t>
  </si>
  <si>
    <t xml:space="preserve">
El equipo de Infraestructura y Soporte Tecnológico remite los diseños de arquitectura. 
</t>
  </si>
  <si>
    <t xml:space="preserve">
Informe de creación del modulo
</t>
  </si>
  <si>
    <t xml:space="preserve">
El equipo de Infraestructura y Soporte Tecnológico remite informe sobre la creación del modulo en ORFEO que permita que los terceros usuarios autorizados para firmar digitalmente puedan hacerlo desde sus propios usuarios y no con el usuario principal que tiene asignada la firma digital.
</t>
  </si>
  <si>
    <t xml:space="preserve">
Informe de creación de la tabla de auditoría
</t>
  </si>
  <si>
    <t xml:space="preserve">
El equipo de Infraestructura y Soporte Tecnológico remite informe sobre la creación de la tabla de auditoría que incluya la ip y nombre del equipo desde donde se realiza la transacción.
</t>
  </si>
  <si>
    <t xml:space="preserve">
1.Seguimiento 1er semestre actividades Plan de Acción STH 2020.
2. Seguimiento 2do semestre actividades Plan de Acción STH 2020.
3. Informe seguimiento 1er semestre actividades Plan Estratégico y Plan de Acción 2020.
4. Informe seguimiento 2do semestre actividades Plan Estratégico y Plan de Acción 2020.
</t>
  </si>
  <si>
    <t xml:space="preserve">
Durante la vigencia 2020 la Subdirección de Talento Humano realizó seguimiento a las actividades contenidas en el Plan de Acción 2020, por lo anterior se adjunta los siguientes soportes del cumplimiento realizado:
1. Seguimiento 1er semestre actividades Plan de Acción STH 2020.
2. Seguimiento 2do semestre actividades Plan de Acción STH 2020.
3. Informe seguimiento 1er semestre actividades Plan Estratégico y Plan de Acción 2020.
4. Informe seguimiento 2do semestre actividades Plan Estratégico y Plan de Acción 2020.
</t>
  </si>
  <si>
    <t xml:space="preserve">
1. Matriz de seguimiento Gastos de Personal 1er Cuatrimestre.
2. Matriz de seguimiento Gastos de Personal 2do Cuatrimestre.
3. Matriz de seguimiento Gastos de Personal 3er Cuatrimestre.
</t>
  </si>
  <si>
    <t xml:space="preserve">
Durante la vigencia 2020 la Subdirección de Talento Humano realizó seguimiento mediante Matriz de Seguimiento a los gastos de personal que ampara la Planta de Personal de la ANT, por lo anterior se adjuntan los siguientes soportes del cumplimiento realizado:
1. Matriz de seguimiento Gastos de Personal 1er Cuatrimestre.
2. Matriz de seguimiento Gastos de Personal 2do Cuatrimestre.
3. Matriz de seguimiento Gastos de Personal 3er Cuatrimestre.
</t>
  </si>
  <si>
    <t xml:space="preserve">
El equipo de Control Interno Disciplinario reporta que el día 17 de diciembre de 2020, por parte del área de infraestructura y Soporte Tecnológico se dispuso una reunión en el que se presentó avances en programa módulo de quejas, sin embargo, se aclara que en el desarrollo de la reunión se verifico por parte de la dependencia que no se ha efectuado la migración de la información presentada por Control Interno Disciplinario al modulo en desarrollo, situación que conllevó al compromiso de realizar dicha actividad por parte del equipo de Infraestructura y Soporte Tecnológico y ser entregada en el primer trimestre 2021.
</t>
  </si>
  <si>
    <t xml:space="preserve">
La actividad formulada proyecta su ejecución en la vigencia 2021.
</t>
  </si>
  <si>
    <t xml:space="preserve">
Actas de Reunión 
</t>
  </si>
  <si>
    <t xml:space="preserve">
Se adjunta soporte de las reuniones realizadas 
</t>
  </si>
  <si>
    <t xml:space="preserve">
Informe Publicación 
</t>
  </si>
  <si>
    <t xml:space="preserve">
Durante el año 2020, se realizó la publicación de los conceptos de interés general de 2019
</t>
  </si>
  <si>
    <t xml:space="preserve">
Relación de Abogados - Grupo Representación Judicial 
</t>
  </si>
  <si>
    <t xml:space="preserve">
Durante el año 2020, los abogados contratistas y funcionarios del Grupo de Representación Judicial, realizaron el seguimiento y la vigilancia de los procesos cargo de la OJ ANT. 
</t>
  </si>
  <si>
    <t xml:space="preserve">
Se llevaron a cabo en el mes de agosto 2020 las siguientes capacitaciones en Supervisión de Contratos: 
1. El Grupo Interno de Gestión Contractual dirige la capacitación a todos los supervisores de convenios y contratos y personas que apoyen tareas de supervisión.
Fecha: 11 agosto de 2020
2. Capacitación en Supervisión de Contratos dirigida a las UGT
Fecha: 20 agosto de 2020
</t>
  </si>
  <si>
    <t xml:space="preserve">
La actividad es formulada proyectando su ejecución en la vigencia 2021.
</t>
  </si>
  <si>
    <t xml:space="preserve">
No se desarrollaron actividades de capacitación sobre contrato realidad durante la vigencia 2020, se proyecta la ejecución de la actividad para la vigencia 2021.
</t>
  </si>
  <si>
    <t xml:space="preserve">
Listado de documentos actualizados
</t>
  </si>
  <si>
    <t xml:space="preserve">
La Subdirección Administrativa y Financiera reporta la actualización de 5 documentos, formalizados en el Sistema Integrado de Gestión. 
Total de documentos: 11
Indicador: 45%
</t>
  </si>
  <si>
    <t xml:space="preserve">
1. Seguimiento final al cronograma
2. Informe de ejecución al contrato
</t>
  </si>
  <si>
    <t xml:space="preserve">
Teniendo en cuenta la suscripción del contrato de mantenimiento integral del pasado 29 de septiembre de 2020, el informe adjunto incluye el seguimiento al cronograma y la gestión realizada durante los meses: octubre, noviembre y diciembre.
</t>
  </si>
  <si>
    <t xml:space="preserve">
1. Invitaciones
2. Listados de asistencia 
</t>
  </si>
  <si>
    <t xml:space="preserve">
Secretaría General realiza capacitación presencial el día 09 de marzo de 2020 sobre el aplicativo Ulises en referencia al procedimiento ADMBS-P-006 solicitud, autorización, legalización y pago de desplazamientos al interior, Forma ADMBS-F-004 forma para la solicitud de comisiones, autorizaciones de viáticos y gastos de viaje. 
</t>
  </si>
  <si>
    <t xml:space="preserve">
Procedimiento actualizado
</t>
  </si>
  <si>
    <t xml:space="preserve">
En el mes de noviembre se realizó la actualización del instructivo ADMBS-I-011-INSTRUCTIVO-PARA-EL-SUMINISTRO-DE-LOS-SERVICIOS-DE-PRÉSTAMO-DEVOLUCIÓN-Y-CONSULTA DE DOCUMENTOS EN LOS DEPÓSITOS DE ARCHIVO CENTRAL DE LA AGENCIA. 
El documento se encuentra publicado en el Sistema Integrado de Gestión. 
</t>
  </si>
  <si>
    <t xml:space="preserve">
La actualización de la forma Conceptos para la Categorización y Direccionamiento de Correspondencia, tiene proyectada su actualización para la vigencia 2021. 
</t>
  </si>
  <si>
    <t xml:space="preserve">
Matriz de seguimiento general de Aranda 2020
</t>
  </si>
  <si>
    <t xml:space="preserve">
La Subdirección Administrativa y Financiera - Gestión Documental realiza seguimiento mes a mes de los requerimientos realizados por ARANDA.
</t>
  </si>
  <si>
    <t xml:space="preserve">
1. ADMBS-F-073
2. ADMBS-P-017
3. ADMBS-Plan-003
4. ADMBS-Política-003
</t>
  </si>
  <si>
    <t xml:space="preserve">
La Subdirección Administrativa y Financiera viene adelantando la actualización de los documentos correspondientes a la Gestión Ambiental, actualmente se encuentran en proceso de vistos buenos y recolección de firmas cuatro documentos los cuales se adjuntan como evidencia.
</t>
  </si>
  <si>
    <t xml:space="preserve">
La Subdirección Administrativa y Financiera tiene programada la actualización de la matriz de requisitos legales ambientales durante el primer semestre de la presente vigencia.
</t>
  </si>
  <si>
    <t xml:space="preserve"> 
1. ADMBS-F-073
2. ADMBS-P-017
3. ADMBS-Plan-003
4. ADMBS-Política-003
</t>
  </si>
  <si>
    <t xml:space="preserve">
Auditorías de pagos
</t>
  </si>
  <si>
    <t xml:space="preserve">
La Subdirección Administrativa y Financiera adelanta las auditorías a la muestra de pagos realizados durante la vigencia 2020. 
</t>
  </si>
  <si>
    <t xml:space="preserve">
Se adjunta la evidencia de la capacitación al procedimiento de pagos y radicación de cuentas.
</t>
  </si>
  <si>
    <t xml:space="preserve">
Fichas de indicadores PAC 2020
</t>
  </si>
  <si>
    <t xml:space="preserve">
La Subdirección Administrativa y Financiera remite mensualmente el seguimiento a los indicadores PAC. 
</t>
  </si>
  <si>
    <t xml:space="preserve">
Resúmenes de Retención en la Fuente
</t>
  </si>
  <si>
    <t xml:space="preserve">
La Subdirección Administrativa y Financiera remite los resúmenes de retención en la fuente de la vigencia 2020.
</t>
  </si>
  <si>
    <t xml:space="preserve">
La actividad es formulada proyectando su ejecución en el I semestre de la vigencia 2021. 
</t>
  </si>
  <si>
    <t xml:space="preserve">
La actividad es formulada proyectando su ejecución en la vigencia 2021. 
</t>
  </si>
  <si>
    <t xml:space="preserve">
Actas de conciliación de noviembre y diciembre
</t>
  </si>
  <si>
    <t xml:space="preserve">
La Subdirección Administrativa y Financiera remite las conciliaciones correspondientes a los meses de noviembre y diciembre 2020, las conciliaciones de enero - octubre reposan en físico en las instalaciones de la ANT.
</t>
  </si>
  <si>
    <t xml:space="preserve">
Documentos actualizados
</t>
  </si>
  <si>
    <t xml:space="preserve">
Se realizó la actualización del Manual de políticas contables con el fin de establecer los lineamientos de la constitución de las reservas presupuestales, así como el formato para la solicitud de Reservas Presupuestales, dichos documentos se encuentran publicados en el Sistema Integrado de Gestión. 
Adicionalmente se socializó mediante reunión con los enlaces financieros el 26 de Noviembre de 2020 y mediante el banner enviado por correo electrónico el día 30 de noviembre.
</t>
  </si>
  <si>
    <t xml:space="preserve">
Este procedimiento no se actualizó en la vigencia 2020, se tiene previsto realizar esta gestión en el año 2021
</t>
  </si>
  <si>
    <t xml:space="preserve">
Este procedimiento no se actualizó en la vigencia 2020, se tiene previsto realizar esta gestión en el año 2021
Observación Oficina de Planeación: observación igual del P 70.1
</t>
  </si>
  <si>
    <r>
      <t xml:space="preserve">
</t>
    </r>
    <r>
      <rPr>
        <sz val="12"/>
        <rFont val="Arial"/>
        <family val="2"/>
      </rPr>
      <t xml:space="preserve">Ver el siguiente link:
</t>
    </r>
    <r>
      <rPr>
        <u/>
        <sz val="12"/>
        <rFont val="Arial"/>
        <family val="2"/>
      </rPr>
      <t xml:space="preserve">
http://intranet.agenciadetierras.gov.co/wp-content/uploads/2020/11/SEYM-P-003-CONTROL-DE-CALIDAD-Y-DE-SALIDAS-NO-CONFORMES-.pdf
</t>
    </r>
  </si>
  <si>
    <t xml:space="preserve">
Documento actualizado el 20 de noviembre del 2020
</t>
  </si>
  <si>
    <t xml:space="preserve">
Actas Comité CICCI y Plan Anual de Auditorias Vigencia 2021
</t>
  </si>
  <si>
    <t xml:space="preserve">
El Comité Institucional de Coordinación de Control Interno - CICCI aprobó en las siguientes sesiones el Programa Anual de Auditorías para la vigencia 2020, dicho instrumento contiene la programación de las actividades a ejecutar por la Oficina de Control Interno - OCI en la vigencia 2020 en cuanto auditorías internas, informes de ley, seguimientos, asesoría y acompañamiento, atención a entes de control y capacitación, así: 
1. ACTA No. 001 DEL 12/02/2020 El Comité de Coordinación Institucional de Control Interno – CICCI sesionó con la siguiente agenda:
a. Llamado a lista y verificación del quorum.; b. Lectura y aprobación del orden del día.; c. Presentación y aprobación del Plan Anual Auditorías vigencia 2020.; d. Plan de Mejoramiento con la Contraloría General de la Republica / Dirección de Acceso a Tierras.; e. Proposiciones y varios
2. ACTA No. 002 DEL 02/04/2020 El Comité de Coordinación Institucional de Control Interno – CICCI sesionó con la siguiente agenda:
a. Llamado a lista y verificación del quorum.; b. Lectura y aprobación del orden del día.; c. Presentación, modificación y aprobación del Plan Anual Auditorías vigencia 2020.; d. Proposiciones y varios.
3. ACTA No. 003 DEL 17/04/2020 El Comité de Coordinación Institucional de Control Interno – CICCI sesionó con la siguiente agenda:
a. Llamado a lista y verificación del quorum.; b. Lectura y aprobación del orden del día.; c. Presentación, modificación y aprobación del Plan Anual Auditorías vigencia 2020.; d. Proposiciones y varios.
Nota: Que en dicha sesión se aprobó la modificación al Plan anual de auditoría para la vigencia 2020
4. ACTA No. 004 DEL 27/08/2020 El Comité de Coordinación Institucional de Control Interno – CICCI sesionó de manera extraordinaria con la siguiente agenda:
a. Llamado a lista y verificación del Quorum; b. Lectura y aprobación del orden del día.; c. Aprobación del Acta No. 3 Comité CICCI.; d. Presentación, modificación para aprobación del Programa Plan Anual de Auditorías Vigencia 2020. (Circular externa No. 10 del 22 de mayo de 2020); e. Presentación, solicitud de modificaciones Acciones de Mejora Plan de mejoramiento Institucional – CGR: i. Dirección de Ordenamiento Social de la Propiedad.; ii. Dirección de Asuntos Étnicos; iii. Subdirección de Acceso a Tierras en Zonas Focalizadas; iv. Dirección de Acceso a Tierras; v. Subdirección de Talento Humano; vi. Coordinación para la Gestión Contractual; vii. Oficina Jurídica; f. Proposiciones y varios.
Nota: Que en dicha sesión se aprobó la modificación al Plan anual de auditoría para la vigencia 2020
</t>
  </si>
  <si>
    <t xml:space="preserve">
1. Citación Comités OCI
2. Informes de Evaluación Vigencia 2020
</t>
  </si>
  <si>
    <t xml:space="preserve">
Esta actividad se ha venido ejecutando, a través de la asignación de actividades al equipo de la Oficina de Control Interno, la cual se realiza al inicio de cada mes mediante un comité de la oficina de Control Interno. 
De la misma manera como evidencia, se remiten los informes realizados por la oficina de control interno en la vigencia 2020
</t>
  </si>
  <si>
    <t xml:space="preserve">
Memorandos Remisorios Informes de Evaluación Vigencia 2020
</t>
  </si>
  <si>
    <t xml:space="preserve">
Esta actividad se ha venido ejecutando, a través de la asignación de actividades al equipo de la Oficina de Control Interno, la cual se realiza al inicio de cada mes mediante un comité de la oficina de Control Interno. 
De la misma manera como evidencia, se remiten los memorandos remisorios correspondientes a los informes de evaluación realizados por la oficina de control interno en la vigencia 2020
</t>
  </si>
  <si>
    <t xml:space="preserve">
Piezas Informativas divulgadas por la Oficina de Control Interno y solicitudes de divulgación
</t>
  </si>
  <si>
    <t xml:space="preserve">
Se realizó la divulgación de 4 piezas informativas de la siguiente manera: 
1. El 28 de septiembre de 2020 mediante Caso en Aranda No. 5209 se solicitó la publicación de una pieza informativa diseñada por la Oficina de Control Interno, con el propósito de fomentar la cultura del auto control. 
2. El 27 de octubre de 2020 mediante Caso en Aranda No. 7627 y No. 7629 se solicitó la publicación de una pieza informativa diseñada por la Oficina de Control Interno mediante divulgación masiva por correo electrónico y banner en la intranet, con el propósito de fomentar la cultura del auto control. 
3. El 30 de noviembre de 2020 mediante Caso en Aranda No. 9750 se solicitó la publicación de una pieza informativa diseñada por la Oficina de Control Interno, con el propósito de fomentar la cultura del auto control. 
4. El 10 de diciembre de 2020 mediante Caso en Aranda No. 10514 se solicitó la publicación de una pieza informativa diseñada por la Oficina de Control Interno, con el propósito de fomentar la cultura del auto control.
</t>
  </si>
  <si>
    <t xml:space="preserve">
Memorias Capacitación 
</t>
  </si>
  <si>
    <t xml:space="preserve">
El miércoles 28 de octubre la Oficina de Control Interno realizo la capacitación de “Metodologías para la Formulación de Planes de Mejoramiento”, dirigida a todos los funcionarios y contratistas de la ANT 
</t>
  </si>
  <si>
    <t xml:space="preserve">
Memorandos Remisorios Informes de Seguimiento al Plan de Mejoramiento Institucional Vigencia 2020
</t>
  </si>
  <si>
    <r>
      <t xml:space="preserve">
Se realizaron 4 seguimientos a de manera trimestral en la vigencia 2020, de la siguiente manera: 
1. Informe del Estado del Plan de Mejoramiento Institucional – PMI: Dando cumplimiento a lo establecido en el Plan Anual de Auditoría de la vigencia 2020, mediante memorando No. 20201020041823 se remite el Seguimiento al Plan de Mejoramiento Institucional, correspondiente al IV trimestre de 2019.
2. Informe del Estado del Plan de Mejoramiento Institucional – PMI: El 30/04/2020 mediante memorando 20201020083493 fue comunicado a la Directora General el informe final del seguimiento al plan de mejoramiento institucional, con corte al primer trimestre 2020. Dicho informe se encuentra publicado en la página web de la entidad, en el siguiente enlace: 
</t>
    </r>
    <r>
      <rPr>
        <u/>
        <sz val="12"/>
        <rFont val="Arial"/>
        <family val="2"/>
      </rPr>
      <t xml:space="preserve">http://www.agenciadetierras.gov.co/planeacion-control-y-gestion/control-interno/informes/informes-de-seguimiento/
</t>
    </r>
    <r>
      <rPr>
        <sz val="12"/>
        <rFont val="Arial"/>
        <family val="2"/>
      </rPr>
      <t xml:space="preserve">
3. Informe del Estado del Plan de Mejoramiento Institucional – PMI: El 31/07/2020 mediante memorando 20201020161793 fue comunicado a la Directora General el informe final de las acciones de mejora, implementadas por la Agencia, que ostentaban fecha de cierre a más tardar el 30/06/2020.  Dicho informe se encuentra publicado en la página web de la entidad, en el enlace  
</t>
    </r>
    <r>
      <rPr>
        <u/>
        <sz val="12"/>
        <rFont val="Arial"/>
        <family val="2"/>
      </rPr>
      <t>https://www.agenciadetierras.gov.co/wp-content/uploads/2020/08/31072020_Informe_EvaluaciOn_PMI_IITri2020.pdf</t>
    </r>
    <r>
      <rPr>
        <sz val="12"/>
        <rFont val="Arial"/>
        <family val="2"/>
      </rPr>
      <t xml:space="preserve">
4. Informe del Estado del Plan de Mejoramiento Institucional – PMI: El día jueves 29 de octubre mediante memorando No. 20201020256163 se realizó la oportuna comunicación del Informe de evaluación al Plan de un Mejoramiento Institucional, con corte al tercer trimestre del 2020, lo anterior dando cumplimiento al plan anual de auditoría 2020.
</t>
    </r>
  </si>
  <si>
    <t xml:space="preserve">
Actas Números: 4; 5; 6; 7; 8; 9; 10 y 11
</t>
  </si>
  <si>
    <t xml:space="preserve">
Se realizaron varios seguimientos a la ejecución presupuestal, PAABS y plan de acción 2020, entre ellos los de los meses de abril, mayo, junio, julio, agosto, septiembre, octubre y  noviembre de 2020.
</t>
  </si>
  <si>
    <t xml:space="preserve">
Memorandos
</t>
  </si>
  <si>
    <t xml:space="preserve">
Por cada reunión realizada se emite un acta de reunión, esta acción es complementaría de la reportada anteriormente.
Reporte corte diciembre 2020
</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</si>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</sst>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C0A]d\-mmm\-yy;@"/>
    <numFmt numFmtId="165" formatCode="0.0"/>
  </numFmts>
  <fonts count="61"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u/>
      <sz val="12"/>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
      <left/>
      <right style="thin">
        <color auto="1"/>
      </right>
      <top style="medium">
        <color indexed="64"/>
      </top>
      <bottom style="medium">
        <color indexed="64"/>
      </bottom>
      <diagonal/>
    </border>
  </borders>
  <cellStyleXfs count="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xf numFmtId="41" fontId="11" fillId="0" borderId="0" applyFont="0" applyFill="0" applyBorder="0" applyAlignment="0" applyProtection="0"/>
    <xf numFmtId="0" fontId="3" fillId="0" borderId="0" applyNumberFormat="0" applyFill="0" applyBorder="0" applyAlignment="0" applyProtection="0"/>
  </cellStyleXfs>
  <cellXfs count="1080">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8" fillId="18" borderId="106" xfId="0" applyFont="1" applyFill="1" applyBorder="1" applyAlignment="1">
      <alignment horizontal="center" vertical="center" wrapText="1"/>
    </xf>
    <xf numFmtId="0" fontId="18" fillId="18" borderId="107" xfId="0" applyFont="1" applyFill="1" applyBorder="1" applyAlignment="1">
      <alignment horizontal="center" vertical="center" wrapText="1"/>
    </xf>
    <xf numFmtId="0" fontId="18" fillId="18" borderId="110"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4"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9" xfId="0" applyFont="1" applyFill="1" applyBorder="1" applyAlignment="1" applyProtection="1">
      <alignment horizontal="center" vertical="center" wrapText="1"/>
      <protection locked="0"/>
    </xf>
    <xf numFmtId="0" fontId="15" fillId="19" borderId="111" xfId="0" applyFont="1" applyFill="1" applyBorder="1" applyAlignment="1">
      <alignment horizontal="center" vertical="center" wrapText="1"/>
    </xf>
    <xf numFmtId="0" fontId="15" fillId="19" borderId="115"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6" xfId="0" applyFont="1" applyFill="1" applyBorder="1" applyAlignment="1">
      <alignment horizontal="center" vertical="center" wrapText="1"/>
    </xf>
    <xf numFmtId="0" fontId="15" fillId="19" borderId="119"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61" xfId="0" applyFont="1" applyFill="1" applyBorder="1" applyAlignment="1" applyProtection="1">
      <alignment vertical="center" wrapText="1"/>
      <protection locked="0"/>
    </xf>
    <xf numFmtId="0" fontId="33" fillId="7" borderId="62" xfId="0" applyFont="1" applyFill="1" applyBorder="1" applyAlignment="1" applyProtection="1">
      <alignment vertical="center" wrapText="1"/>
      <protection locked="0"/>
    </xf>
    <xf numFmtId="0" fontId="15" fillId="19" borderId="106"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4"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wrapText="1"/>
      <protection locked="0"/>
    </xf>
    <xf numFmtId="0" fontId="15" fillId="7" borderId="62" xfId="0" applyFont="1" applyFill="1" applyBorder="1" applyAlignment="1" applyProtection="1">
      <alignment horizontal="center" vertical="center" wrapText="1"/>
      <protection locked="0"/>
    </xf>
    <xf numFmtId="0" fontId="18" fillId="7" borderId="59"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2"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2" xfId="0" applyFont="1" applyFill="1" applyBorder="1" applyAlignment="1">
      <alignment horizontal="center" vertical="center" wrapText="1"/>
    </xf>
    <xf numFmtId="0" fontId="18" fillId="19" borderId="120"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3"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39" xfId="0" applyFont="1" applyFill="1" applyBorder="1" applyProtection="1">
      <protection locked="0"/>
    </xf>
    <xf numFmtId="0" fontId="15" fillId="2" borderId="40" xfId="0" applyFont="1" applyFill="1" applyBorder="1" applyProtection="1">
      <protection locked="0"/>
    </xf>
    <xf numFmtId="0" fontId="15" fillId="2" borderId="41" xfId="0" applyFont="1" applyFill="1" applyBorder="1" applyProtection="1">
      <protection locked="0"/>
    </xf>
    <xf numFmtId="0" fontId="15" fillId="2" borderId="42" xfId="0" applyFont="1" applyFill="1" applyBorder="1" applyProtection="1">
      <protection locked="0"/>
    </xf>
    <xf numFmtId="0" fontId="15" fillId="2" borderId="43" xfId="0" applyFont="1" applyFill="1" applyBorder="1" applyProtection="1">
      <protection locked="0"/>
    </xf>
    <xf numFmtId="0" fontId="15" fillId="8" borderId="0" xfId="0" applyFont="1" applyFill="1" applyProtection="1">
      <protection locked="0"/>
    </xf>
    <xf numFmtId="0" fontId="38" fillId="12" borderId="94" xfId="0" applyFont="1" applyFill="1" applyBorder="1" applyAlignment="1" applyProtection="1">
      <alignment horizontal="center" vertical="center" wrapText="1"/>
      <protection locked="0"/>
    </xf>
    <xf numFmtId="0" fontId="15" fillId="12" borderId="93" xfId="0" applyFont="1" applyFill="1" applyBorder="1" applyAlignment="1" applyProtection="1">
      <alignment horizontal="center" vertical="center" wrapText="1"/>
      <protection locked="0"/>
    </xf>
    <xf numFmtId="0" fontId="39" fillId="12" borderId="55" xfId="0" applyFont="1" applyFill="1" applyBorder="1" applyAlignment="1" applyProtection="1">
      <alignment vertical="center" wrapText="1"/>
      <protection locked="0"/>
    </xf>
    <xf numFmtId="0" fontId="38" fillId="7" borderId="93" xfId="0" applyFont="1" applyFill="1" applyBorder="1" applyAlignment="1" applyProtection="1">
      <alignment vertical="center" wrapText="1"/>
      <protection locked="0"/>
    </xf>
    <xf numFmtId="0" fontId="15" fillId="7" borderId="93" xfId="0" applyFont="1" applyFill="1" applyBorder="1" applyAlignment="1" applyProtection="1">
      <alignment wrapText="1"/>
      <protection locked="0"/>
    </xf>
    <xf numFmtId="0" fontId="38" fillId="7" borderId="93"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5" xfId="5" applyFont="1" applyFill="1" applyBorder="1" applyAlignment="1" applyProtection="1">
      <alignment horizontal="center" vertical="center" wrapText="1"/>
      <protection locked="0"/>
    </xf>
    <xf numFmtId="0" fontId="41" fillId="0" borderId="52" xfId="5" applyFont="1" applyFill="1" applyBorder="1" applyAlignment="1" applyProtection="1">
      <alignment horizontal="center" vertical="center" wrapText="1"/>
      <protection locked="0"/>
    </xf>
    <xf numFmtId="0" fontId="41" fillId="0" borderId="47" xfId="5" applyFont="1" applyFill="1" applyBorder="1" applyAlignment="1" applyProtection="1">
      <alignment horizontal="center" vertical="center" wrapText="1"/>
      <protection locked="0"/>
    </xf>
    <xf numFmtId="0" fontId="30" fillId="11" borderId="61" xfId="0" applyFont="1" applyFill="1" applyBorder="1" applyAlignment="1" applyProtection="1">
      <alignment horizontal="center" vertical="center"/>
      <protection locked="0"/>
    </xf>
    <xf numFmtId="0" fontId="30" fillId="11" borderId="63"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9" fillId="12" borderId="56" xfId="0" applyFont="1" applyFill="1" applyBorder="1" applyAlignment="1" applyProtection="1">
      <alignment horizontal="center" vertical="center" wrapText="1"/>
      <protection locked="0"/>
    </xf>
    <xf numFmtId="14" fontId="12" fillId="0" borderId="66"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5" xfId="5" applyFont="1" applyFill="1" applyBorder="1" applyAlignment="1" applyProtection="1">
      <alignment horizontal="center" vertical="center" wrapText="1"/>
      <protection locked="0"/>
    </xf>
    <xf numFmtId="0" fontId="5" fillId="0" borderId="45"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3"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61"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61" xfId="0" applyFont="1" applyBorder="1" applyAlignment="1" applyProtection="1">
      <alignment horizontal="center" vertical="center" textRotation="90" wrapText="1"/>
      <protection locked="0"/>
    </xf>
    <xf numFmtId="0" fontId="18" fillId="0" borderId="61"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61"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6" xfId="0" applyFont="1" applyFill="1" applyBorder="1" applyAlignment="1" applyProtection="1">
      <alignment vertical="center"/>
      <protection locked="0"/>
    </xf>
    <xf numFmtId="0" fontId="18" fillId="10" borderId="58" xfId="0" applyFont="1" applyFill="1" applyBorder="1" applyAlignment="1" applyProtection="1">
      <alignment vertical="center"/>
      <protection locked="0"/>
    </xf>
    <xf numFmtId="0" fontId="18" fillId="10" borderId="55"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8"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8"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wrapText="1"/>
      <protection locked="0"/>
    </xf>
    <xf numFmtId="0" fontId="15" fillId="26" borderId="62"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9"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8"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61"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61" xfId="0" applyFont="1" applyFill="1" applyBorder="1" applyAlignment="1" applyProtection="1">
      <alignment vertical="center" wrapText="1"/>
      <protection locked="0"/>
    </xf>
    <xf numFmtId="9" fontId="15" fillId="26" borderId="61" xfId="0" applyNumberFormat="1" applyFont="1" applyFill="1" applyBorder="1" applyAlignment="1" applyProtection="1">
      <alignment vertical="center" wrapText="1"/>
      <protection locked="0"/>
    </xf>
    <xf numFmtId="9" fontId="15" fillId="26" borderId="62"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9"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8" xfId="0" applyNumberFormat="1" applyFont="1" applyFill="1" applyBorder="1" applyAlignment="1" applyProtection="1">
      <alignment vertical="center" wrapText="1"/>
      <protection locked="0"/>
    </xf>
    <xf numFmtId="0" fontId="15" fillId="26" borderId="49"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8"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61" xfId="6" applyNumberFormat="1" applyFont="1" applyFill="1" applyBorder="1" applyAlignment="1" applyProtection="1">
      <alignment horizontal="center" vertical="center" wrapText="1"/>
      <protection locked="0"/>
    </xf>
    <xf numFmtId="9" fontId="15" fillId="26" borderId="62"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9"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2" xfId="6" applyNumberFormat="1" applyFont="1" applyFill="1" applyBorder="1" applyAlignment="1" applyProtection="1">
      <alignment horizontal="center" vertical="center" wrapText="1"/>
      <protection locked="0"/>
    </xf>
    <xf numFmtId="1" fontId="15" fillId="26" borderId="49"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61" xfId="0" applyNumberFormat="1" applyFont="1" applyFill="1" applyBorder="1" applyAlignment="1" applyProtection="1">
      <alignment horizontal="center" vertical="center" wrapText="1"/>
      <protection locked="0"/>
    </xf>
    <xf numFmtId="1" fontId="15" fillId="26" borderId="62"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9"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2" xfId="0" applyFont="1" applyFill="1" applyBorder="1" applyAlignment="1" applyProtection="1">
      <alignment vertical="center" wrapText="1"/>
      <protection locked="0"/>
    </xf>
    <xf numFmtId="0" fontId="15" fillId="26" borderId="48"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61"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61" xfId="0" applyFont="1" applyFill="1" applyBorder="1" applyAlignment="1" applyProtection="1">
      <alignment horizontal="center" vertical="center" textRotation="90" wrapText="1"/>
      <protection locked="0"/>
    </xf>
    <xf numFmtId="0" fontId="47" fillId="2" borderId="59"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60" xfId="0" applyFont="1" applyBorder="1" applyAlignment="1" applyProtection="1">
      <alignment horizontal="center" vertical="center" textRotation="90" wrapText="1"/>
      <protection locked="0"/>
    </xf>
    <xf numFmtId="0" fontId="15" fillId="2" borderId="61" xfId="0" applyFont="1" applyFill="1" applyBorder="1" applyAlignment="1" applyProtection="1">
      <alignment horizontal="center" vertical="center" wrapText="1"/>
      <protection locked="0"/>
    </xf>
    <xf numFmtId="0" fontId="15" fillId="2" borderId="63" xfId="0" applyFont="1" applyFill="1" applyBorder="1" applyAlignment="1" applyProtection="1">
      <alignment horizontal="center" vertical="center" wrapText="1"/>
      <protection locked="0"/>
    </xf>
    <xf numFmtId="0" fontId="15" fillId="2" borderId="62"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8"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5"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3" xfId="0" applyNumberFormat="1" applyFont="1" applyFill="1" applyBorder="1" applyAlignment="1" applyProtection="1">
      <alignment vertical="center" wrapText="1"/>
      <protection locked="0"/>
    </xf>
    <xf numFmtId="9" fontId="15" fillId="2" borderId="62"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9"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8"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9"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8"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5"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1" fontId="15" fillId="2" borderId="63" xfId="6" applyNumberFormat="1" applyFont="1" applyFill="1" applyBorder="1" applyAlignment="1" applyProtection="1">
      <alignment horizontal="center" vertical="center" wrapText="1"/>
      <protection locked="0"/>
    </xf>
    <xf numFmtId="9" fontId="15" fillId="2" borderId="62"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9"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5"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2" xfId="6" applyNumberFormat="1" applyFont="1" applyFill="1" applyBorder="1" applyAlignment="1" applyProtection="1">
      <alignment horizontal="center" vertical="center" wrapText="1"/>
      <protection locked="0"/>
    </xf>
    <xf numFmtId="1" fontId="15" fillId="2" borderId="49"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5"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3" xfId="0" applyNumberFormat="1" applyFont="1" applyFill="1" applyBorder="1" applyAlignment="1" applyProtection="1">
      <alignment horizontal="center" vertical="center" wrapText="1"/>
      <protection locked="0"/>
    </xf>
    <xf numFmtId="1" fontId="15" fillId="2" borderId="62"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9"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3" xfId="0" applyFont="1" applyFill="1" applyBorder="1" applyAlignment="1" applyProtection="1">
      <alignment vertical="center" wrapText="1"/>
      <protection locked="0"/>
    </xf>
    <xf numFmtId="0" fontId="15" fillId="2" borderId="62" xfId="0" applyFont="1" applyFill="1" applyBorder="1" applyAlignment="1" applyProtection="1">
      <alignment vertical="center" wrapText="1"/>
      <protection locked="0"/>
    </xf>
    <xf numFmtId="0" fontId="15" fillId="2" borderId="48"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63"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4" xfId="5" applyFont="1" applyFill="1" applyBorder="1" applyAlignment="1" applyProtection="1">
      <alignment horizontal="center" vertical="center" wrapText="1"/>
      <protection locked="0"/>
    </xf>
    <xf numFmtId="0" fontId="16" fillId="0" borderId="36" xfId="5" applyFont="1" applyFill="1" applyBorder="1" applyAlignment="1" applyProtection="1">
      <alignment horizontal="center" vertical="center" wrapText="1"/>
      <protection locked="0"/>
    </xf>
    <xf numFmtId="14" fontId="16" fillId="0" borderId="40" xfId="5" applyNumberFormat="1" applyFont="1" applyFill="1" applyBorder="1" applyAlignment="1" applyProtection="1">
      <alignment horizontal="center" vertical="center" wrapText="1"/>
      <protection locked="0"/>
    </xf>
    <xf numFmtId="0" fontId="53" fillId="12" borderId="88" xfId="0" applyFont="1" applyFill="1" applyBorder="1" applyAlignment="1" applyProtection="1">
      <alignment horizontal="center" vertical="center" wrapText="1"/>
      <protection locked="0"/>
    </xf>
    <xf numFmtId="0" fontId="46" fillId="12" borderId="67"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63"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50"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5" xfId="0" applyFont="1" applyFill="1" applyBorder="1" applyAlignment="1" applyProtection="1">
      <alignment horizontal="center" vertical="center" wrapText="1"/>
    </xf>
    <xf numFmtId="0" fontId="16" fillId="7" borderId="127" xfId="0" applyFont="1" applyFill="1" applyBorder="1" applyAlignment="1" applyProtection="1">
      <alignment horizontal="center" vertical="center" wrapText="1"/>
      <protection locked="0"/>
    </xf>
    <xf numFmtId="0" fontId="16" fillId="0" borderId="126" xfId="0" applyFont="1" applyFill="1" applyBorder="1" applyAlignment="1" applyProtection="1">
      <alignment horizontal="center" vertical="center" wrapText="1"/>
    </xf>
    <xf numFmtId="0" fontId="16" fillId="0" borderId="128"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4" xfId="0" applyFont="1" applyFill="1" applyBorder="1" applyAlignment="1" applyProtection="1">
      <alignment horizontal="center" vertical="center" wrapText="1"/>
    </xf>
    <xf numFmtId="0" fontId="16" fillId="7" borderId="91" xfId="0" applyFont="1" applyFill="1" applyBorder="1" applyAlignment="1" applyProtection="1">
      <alignment horizontal="center" vertical="center" wrapText="1"/>
      <protection locked="0"/>
    </xf>
    <xf numFmtId="0" fontId="16" fillId="0" borderId="83" xfId="0" applyFont="1" applyFill="1" applyBorder="1" applyAlignment="1" applyProtection="1">
      <alignment horizontal="center" vertical="center" wrapText="1"/>
    </xf>
    <xf numFmtId="0" fontId="16" fillId="0" borderId="37" xfId="0" applyFont="1" applyFill="1" applyBorder="1" applyAlignment="1" applyProtection="1">
      <alignment horizontal="center" vertical="center" wrapText="1"/>
    </xf>
    <xf numFmtId="0" fontId="17" fillId="7" borderId="75" xfId="0" applyFont="1" applyFill="1" applyBorder="1" applyAlignment="1" applyProtection="1">
      <alignment horizontal="center" vertical="center" wrapText="1"/>
      <protection locked="0"/>
    </xf>
    <xf numFmtId="0" fontId="17" fillId="0" borderId="76" xfId="0" applyFont="1" applyFill="1" applyBorder="1" applyAlignment="1" applyProtection="1">
      <alignment horizontal="center" vertical="center" wrapText="1"/>
    </xf>
    <xf numFmtId="0" fontId="17" fillId="7" borderId="76" xfId="0" applyFont="1" applyFill="1" applyBorder="1" applyAlignment="1" applyProtection="1">
      <alignment horizontal="center" vertical="center" wrapText="1"/>
      <protection locked="0"/>
    </xf>
    <xf numFmtId="0" fontId="16" fillId="0" borderId="76" xfId="0" applyFont="1" applyFill="1" applyBorder="1" applyAlignment="1" applyProtection="1">
      <alignment horizontal="center" vertical="center" wrapText="1"/>
    </xf>
    <xf numFmtId="0" fontId="16" fillId="0" borderId="82" xfId="0" applyFont="1" applyFill="1" applyBorder="1" applyAlignment="1" applyProtection="1">
      <alignment horizontal="center" vertical="center" wrapText="1"/>
    </xf>
    <xf numFmtId="0" fontId="16" fillId="7" borderId="90"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79"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7" borderId="99" xfId="0" applyFont="1" applyFill="1" applyBorder="1" applyAlignment="1" applyProtection="1">
      <alignment horizontal="center" vertical="center" wrapText="1"/>
      <protection locked="0"/>
    </xf>
    <xf numFmtId="0" fontId="16" fillId="0" borderId="92" xfId="0" applyFont="1" applyFill="1" applyBorder="1" applyAlignment="1" applyProtection="1">
      <alignment horizontal="center" vertical="center" wrapText="1"/>
    </xf>
    <xf numFmtId="0" fontId="16" fillId="0" borderId="40"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2"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61" xfId="0" applyFont="1" applyFill="1" applyBorder="1" applyAlignment="1" applyProtection="1">
      <alignment vertical="center" wrapText="1"/>
      <protection locked="0"/>
    </xf>
    <xf numFmtId="0" fontId="17" fillId="7" borderId="61" xfId="0" applyFont="1" applyFill="1" applyBorder="1" applyAlignment="1" applyProtection="1">
      <alignment horizontal="center" vertical="center" wrapText="1"/>
      <protection locked="0"/>
    </xf>
    <xf numFmtId="0" fontId="17" fillId="7" borderId="62" xfId="0" applyFont="1" applyFill="1" applyBorder="1" applyAlignment="1" applyProtection="1">
      <alignment vertical="center" wrapText="1"/>
      <protection locked="0"/>
    </xf>
    <xf numFmtId="0" fontId="17" fillId="2" borderId="39"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40"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41" xfId="0" applyFont="1" applyFill="1" applyBorder="1" applyProtection="1">
      <protection locked="0"/>
    </xf>
    <xf numFmtId="0" fontId="17" fillId="2" borderId="42" xfId="0" applyFont="1" applyFill="1" applyBorder="1" applyProtection="1">
      <protection locked="0"/>
    </xf>
    <xf numFmtId="0" fontId="17" fillId="2" borderId="42"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protection locked="0"/>
    </xf>
    <xf numFmtId="0" fontId="16" fillId="2" borderId="43"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2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9"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21"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30" fillId="15" borderId="16" xfId="0" applyFont="1" applyFill="1" applyBorder="1" applyAlignment="1" applyProtection="1">
      <alignment horizontal="center" vertical="center" wrapText="1"/>
      <protection locked="0"/>
    </xf>
    <xf numFmtId="0" fontId="15" fillId="7" borderId="16"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3" fillId="7" borderId="1" xfId="0" applyFont="1" applyFill="1" applyBorder="1" applyAlignment="1" applyProtection="1">
      <alignment horizontal="left" vertical="center" wrapText="1"/>
      <protection locked="0"/>
    </xf>
    <xf numFmtId="9" fontId="13" fillId="7" borderId="1" xfId="0" applyNumberFormat="1" applyFont="1" applyFill="1" applyBorder="1" applyAlignment="1" applyProtection="1">
      <alignment horizontal="center" vertical="center" wrapText="1"/>
      <protection locked="0"/>
    </xf>
    <xf numFmtId="0" fontId="12" fillId="2" borderId="1" xfId="0" applyFont="1" applyFill="1" applyBorder="1" applyAlignment="1" applyProtection="1">
      <alignment horizontal="left" vertical="center" wrapText="1"/>
    </xf>
    <xf numFmtId="1" fontId="13" fillId="7" borderId="1" xfId="6" applyNumberFormat="1" applyFont="1" applyFill="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9" fontId="13" fillId="7" borderId="1" xfId="6" applyFont="1" applyFill="1" applyBorder="1" applyAlignment="1" applyProtection="1">
      <alignment horizontal="center" vertical="center" wrapText="1"/>
      <protection locked="0"/>
    </xf>
    <xf numFmtId="0" fontId="13" fillId="29" borderId="0" xfId="0" applyFont="1" applyFill="1" applyAlignment="1" applyProtection="1">
      <alignment horizontal="center" vertical="center"/>
      <protection locked="0"/>
    </xf>
    <xf numFmtId="1" fontId="13" fillId="7" borderId="1" xfId="0" applyNumberFormat="1" applyFont="1" applyFill="1" applyBorder="1" applyAlignment="1" applyProtection="1">
      <alignment horizontal="center" vertical="center" wrapText="1"/>
      <protection locked="0"/>
    </xf>
    <xf numFmtId="0" fontId="13" fillId="7" borderId="4" xfId="0" applyFont="1" applyFill="1" applyBorder="1" applyAlignment="1" applyProtection="1">
      <alignment horizontal="left" vertical="center" wrapText="1"/>
      <protection locked="0"/>
    </xf>
    <xf numFmtId="0" fontId="13" fillId="7" borderId="4" xfId="0" applyFont="1" applyFill="1" applyBorder="1" applyAlignment="1" applyProtection="1">
      <alignment horizontal="center" vertical="center" wrapText="1"/>
      <protection locked="0"/>
    </xf>
    <xf numFmtId="9" fontId="13" fillId="7" borderId="2" xfId="0" applyNumberFormat="1" applyFont="1" applyFill="1" applyBorder="1" applyAlignment="1" applyProtection="1">
      <alignment horizontal="center" vertical="center" wrapText="1"/>
      <protection locked="0"/>
    </xf>
    <xf numFmtId="9" fontId="13" fillId="7" borderId="1" xfId="7" applyNumberFormat="1" applyFont="1" applyFill="1" applyBorder="1" applyAlignment="1" applyProtection="1">
      <alignment horizontal="center" vertical="center" wrapText="1"/>
      <protection locked="0"/>
    </xf>
    <xf numFmtId="0" fontId="13" fillId="7" borderId="1" xfId="0" applyFont="1" applyFill="1" applyBorder="1" applyAlignment="1" applyProtection="1">
      <alignment horizontal="left"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9" fontId="15" fillId="2" borderId="1" xfId="6"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60" fillId="2" borderId="1" xfId="8" applyFont="1" applyFill="1" applyBorder="1" applyAlignment="1" applyProtection="1">
      <alignment horizontal="left" vertical="center" wrapText="1"/>
      <protection locked="0"/>
    </xf>
    <xf numFmtId="0" fontId="60" fillId="0" borderId="1" xfId="8" applyFont="1" applyFill="1" applyBorder="1" applyAlignment="1" applyProtection="1">
      <alignment horizontal="left" vertical="center" wrapText="1"/>
      <protection locked="0"/>
    </xf>
    <xf numFmtId="0" fontId="15" fillId="0" borderId="1" xfId="0" applyFont="1" applyBorder="1" applyAlignment="1" applyProtection="1">
      <alignment horizontal="center" vertical="center" wrapText="1"/>
      <protection locked="0"/>
    </xf>
    <xf numFmtId="9" fontId="13" fillId="2" borderId="1" xfId="0" applyNumberFormat="1" applyFont="1" applyFill="1" applyBorder="1" applyAlignment="1" applyProtection="1">
      <alignment horizontal="left" vertical="center" wrapText="1"/>
      <protection locked="0"/>
    </xf>
    <xf numFmtId="9" fontId="15" fillId="0" borderId="1" xfId="6" applyFont="1" applyFill="1" applyBorder="1" applyAlignment="1" applyProtection="1">
      <alignment horizontal="center" vertical="center" wrapText="1"/>
      <protection locked="0"/>
    </xf>
    <xf numFmtId="1" fontId="13" fillId="2" borderId="1" xfId="6" applyNumberFormat="1" applyFont="1" applyFill="1" applyBorder="1" applyAlignment="1" applyProtection="1">
      <alignment horizontal="left" vertical="center" wrapText="1"/>
      <protection locked="0"/>
    </xf>
    <xf numFmtId="9" fontId="13" fillId="0" borderId="1" xfId="0" applyNumberFormat="1" applyFont="1" applyBorder="1" applyAlignment="1" applyProtection="1">
      <alignment horizontal="left" vertical="center" wrapText="1"/>
      <protection locked="0"/>
    </xf>
    <xf numFmtId="1" fontId="13" fillId="0" borderId="1" xfId="6" applyNumberFormat="1" applyFont="1" applyFill="1" applyBorder="1" applyAlignment="1" applyProtection="1">
      <alignment horizontal="left" vertical="center" wrapText="1"/>
      <protection locked="0"/>
    </xf>
    <xf numFmtId="1" fontId="60" fillId="2" borderId="1" xfId="8" applyNumberFormat="1" applyFont="1" applyFill="1" applyBorder="1" applyAlignment="1" applyProtection="1">
      <alignment horizontal="left" vertical="center" wrapText="1"/>
      <protection locked="0"/>
    </xf>
    <xf numFmtId="1" fontId="13" fillId="2" borderId="1" xfId="0" applyNumberFormat="1" applyFont="1" applyFill="1" applyBorder="1" applyAlignment="1" applyProtection="1">
      <alignment horizontal="left" vertical="center" wrapText="1"/>
      <protection locked="0"/>
    </xf>
    <xf numFmtId="9" fontId="15" fillId="0" borderId="1" xfId="0" applyNumberFormat="1" applyFont="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2" fillId="14" borderId="0" xfId="5" applyFont="1" applyFill="1" applyBorder="1" applyAlignment="1" applyProtection="1">
      <alignment vertical="center" wrapText="1"/>
      <protection locked="0"/>
    </xf>
    <xf numFmtId="0" fontId="12" fillId="6" borderId="132" xfId="0" applyFont="1" applyFill="1" applyBorder="1" applyAlignment="1" applyProtection="1">
      <alignment horizontal="center" vertical="center" wrapText="1"/>
      <protection locked="0"/>
    </xf>
    <xf numFmtId="0" fontId="12" fillId="6" borderId="132" xfId="0" applyNumberFormat="1" applyFont="1" applyFill="1" applyBorder="1" applyAlignment="1" applyProtection="1">
      <alignment horizontal="center" vertical="center" textRotation="90" wrapText="1"/>
      <protection locked="0"/>
    </xf>
    <xf numFmtId="0" fontId="12" fillId="7" borderId="132" xfId="0" applyFont="1" applyFill="1" applyBorder="1" applyAlignment="1" applyProtection="1">
      <alignment horizontal="center" vertical="center" wrapText="1"/>
      <protection locked="0"/>
    </xf>
    <xf numFmtId="0" fontId="12" fillId="7" borderId="132" xfId="0" applyNumberFormat="1" applyFont="1" applyFill="1" applyBorder="1" applyAlignment="1" applyProtection="1">
      <alignment horizontal="center" vertical="center" textRotation="90" wrapText="1"/>
      <protection locked="0"/>
    </xf>
    <xf numFmtId="0" fontId="12" fillId="28" borderId="132" xfId="0" applyFont="1" applyFill="1" applyBorder="1" applyAlignment="1" applyProtection="1">
      <alignment horizontal="center" vertical="center" textRotation="90" wrapText="1"/>
      <protection locked="0"/>
    </xf>
    <xf numFmtId="0" fontId="12" fillId="28" borderId="132" xfId="0" applyFont="1" applyFill="1" applyBorder="1" applyAlignment="1" applyProtection="1">
      <alignment horizontal="center" vertical="center" wrapText="1"/>
      <protection locked="0"/>
    </xf>
    <xf numFmtId="0" fontId="12" fillId="28" borderId="133"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left" vertical="center" wrapText="1"/>
    </xf>
    <xf numFmtId="0" fontId="13" fillId="0" borderId="23" xfId="0" applyFont="1" applyFill="1" applyBorder="1" applyAlignment="1" applyProtection="1">
      <alignment horizontal="center" vertical="center" wrapText="1"/>
    </xf>
    <xf numFmtId="0" fontId="13" fillId="7" borderId="23" xfId="0" applyFont="1" applyFill="1" applyBorder="1" applyAlignment="1" applyProtection="1">
      <alignment horizontal="left" vertical="center" wrapText="1"/>
      <protection locked="0"/>
    </xf>
    <xf numFmtId="0" fontId="13" fillId="7" borderId="23"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left" vertical="center" wrapText="1"/>
      <protection locked="0"/>
    </xf>
    <xf numFmtId="0" fontId="13" fillId="2" borderId="24" xfId="0" applyFont="1" applyFill="1" applyBorder="1" applyAlignment="1" applyProtection="1">
      <alignment horizontal="left" vertical="center" wrapText="1"/>
      <protection locked="0"/>
    </xf>
    <xf numFmtId="0" fontId="13" fillId="2" borderId="26" xfId="0" applyFont="1" applyFill="1" applyBorder="1" applyAlignment="1" applyProtection="1">
      <alignment horizontal="left" vertical="center" wrapText="1"/>
      <protection locked="0"/>
    </xf>
    <xf numFmtId="0" fontId="13" fillId="0" borderId="26" xfId="0" applyFont="1" applyBorder="1" applyAlignment="1" applyProtection="1">
      <alignment horizontal="left" vertical="center" wrapText="1"/>
      <protection locked="0"/>
    </xf>
    <xf numFmtId="9" fontId="13" fillId="2" borderId="26" xfId="0" applyNumberFormat="1" applyFont="1" applyFill="1" applyBorder="1" applyAlignment="1" applyProtection="1">
      <alignment horizontal="left" vertical="center" wrapText="1"/>
      <protection locked="0"/>
    </xf>
    <xf numFmtId="1" fontId="13" fillId="2" borderId="26" xfId="6" applyNumberFormat="1" applyFont="1" applyFill="1" applyBorder="1" applyAlignment="1" applyProtection="1">
      <alignment horizontal="left" vertical="center" wrapText="1"/>
      <protection locked="0"/>
    </xf>
    <xf numFmtId="9" fontId="13" fillId="0" borderId="26" xfId="0" applyNumberFormat="1" applyFont="1" applyBorder="1" applyAlignment="1" applyProtection="1">
      <alignment horizontal="left" vertical="center" wrapText="1"/>
      <protection locked="0"/>
    </xf>
    <xf numFmtId="1" fontId="13" fillId="2" borderId="26" xfId="0" applyNumberFormat="1" applyFont="1" applyFill="1" applyBorder="1" applyAlignment="1" applyProtection="1">
      <alignment horizontal="left" vertical="center" wrapText="1"/>
      <protection locked="0"/>
    </xf>
    <xf numFmtId="0" fontId="13" fillId="2" borderId="26" xfId="0" applyFont="1" applyFill="1" applyBorder="1" applyAlignment="1" applyProtection="1">
      <alignment horizontal="left" vertical="top" wrapText="1"/>
      <protection locked="0"/>
    </xf>
    <xf numFmtId="0" fontId="12" fillId="0" borderId="61" xfId="0" applyFont="1" applyFill="1" applyBorder="1" applyAlignment="1" applyProtection="1">
      <alignment horizontal="left" vertical="center" wrapText="1"/>
    </xf>
    <xf numFmtId="0" fontId="13" fillId="0" borderId="61" xfId="0" applyFont="1" applyFill="1" applyBorder="1" applyAlignment="1" applyProtection="1">
      <alignment horizontal="center" vertical="center" wrapText="1"/>
    </xf>
    <xf numFmtId="0" fontId="13" fillId="7" borderId="61" xfId="0" applyFont="1" applyFill="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13" fillId="7" borderId="61" xfId="0" applyFont="1" applyFill="1" applyBorder="1" applyAlignment="1" applyProtection="1">
      <alignment horizontal="left" vertical="center" wrapText="1"/>
      <protection locked="0"/>
    </xf>
    <xf numFmtId="0" fontId="13" fillId="2" borderId="61" xfId="0" applyFont="1" applyFill="1" applyBorder="1" applyAlignment="1" applyProtection="1">
      <alignment horizontal="left" vertical="center" wrapText="1"/>
      <protection locked="0"/>
    </xf>
    <xf numFmtId="0" fontId="13" fillId="2" borderId="62" xfId="0" applyFont="1" applyFill="1" applyBorder="1" applyAlignment="1" applyProtection="1">
      <alignment horizontal="left" vertical="center" wrapText="1"/>
      <protection locked="0"/>
    </xf>
    <xf numFmtId="0" fontId="12" fillId="0" borderId="24" xfId="5" applyFont="1" applyFill="1" applyBorder="1" applyAlignment="1" applyProtection="1">
      <alignment horizontal="center" vertical="center" wrapText="1"/>
      <protection locked="0"/>
    </xf>
    <xf numFmtId="0" fontId="12" fillId="0" borderId="26" xfId="5" applyFont="1" applyFill="1" applyBorder="1" applyAlignment="1" applyProtection="1">
      <alignment horizontal="center" vertical="center" wrapText="1"/>
      <protection locked="0"/>
    </xf>
    <xf numFmtId="0" fontId="12" fillId="11" borderId="61" xfId="5" applyFont="1" applyFill="1" applyBorder="1" applyAlignment="1" applyProtection="1">
      <alignment horizontal="center" vertical="center" wrapText="1"/>
      <protection locked="0"/>
    </xf>
    <xf numFmtId="14" fontId="12" fillId="0" borderId="62" xfId="5" applyNumberFormat="1" applyFont="1" applyFill="1" applyBorder="1" applyAlignment="1" applyProtection="1">
      <alignment horizontal="center" vertical="center" wrapText="1"/>
      <protection locked="0"/>
    </xf>
    <xf numFmtId="0" fontId="12" fillId="5" borderId="93" xfId="0" applyFont="1" applyFill="1" applyBorder="1" applyAlignment="1" applyProtection="1">
      <alignment horizontal="center" vertical="center" wrapText="1"/>
      <protection locked="0"/>
    </xf>
    <xf numFmtId="0" fontId="12" fillId="6" borderId="131" xfId="0" applyFont="1" applyFill="1" applyBorder="1" applyAlignment="1" applyProtection="1">
      <alignment horizontal="center" vertical="center" wrapText="1"/>
      <protection locked="0"/>
    </xf>
    <xf numFmtId="0" fontId="12" fillId="7" borderId="58" xfId="0" applyFont="1" applyFill="1" applyBorder="1" applyAlignment="1" applyProtection="1">
      <alignment horizontal="center" vertical="center" wrapText="1"/>
      <protection locked="0"/>
    </xf>
    <xf numFmtId="0" fontId="12" fillId="7" borderId="131" xfId="0" applyFont="1" applyFill="1" applyBorder="1" applyAlignment="1" applyProtection="1">
      <alignment horizontal="center" vertical="center" wrapText="1"/>
      <protection locked="0"/>
    </xf>
    <xf numFmtId="0" fontId="12" fillId="7" borderId="133" xfId="0" applyFont="1" applyFill="1" applyBorder="1" applyAlignment="1" applyProtection="1">
      <alignment horizontal="center" vertical="center" wrapText="1"/>
      <protection locked="0"/>
    </xf>
    <xf numFmtId="0" fontId="12" fillId="28" borderId="140" xfId="0" applyFont="1" applyFill="1" applyBorder="1" applyAlignment="1" applyProtection="1">
      <alignment horizontal="center" vertical="center" textRotation="90" wrapText="1"/>
      <protection locked="0"/>
    </xf>
    <xf numFmtId="0" fontId="12" fillId="6" borderId="133" xfId="0" applyFont="1" applyFill="1" applyBorder="1" applyAlignment="1" applyProtection="1">
      <alignment horizontal="center" vertical="center" wrapText="1"/>
      <protection locked="0"/>
    </xf>
    <xf numFmtId="0" fontId="12" fillId="7" borderId="132" xfId="0" applyFont="1" applyFill="1" applyBorder="1" applyAlignment="1" applyProtection="1">
      <alignment horizontal="center" vertical="center" textRotation="90" wrapText="1"/>
      <protection locked="0"/>
    </xf>
    <xf numFmtId="0" fontId="12" fillId="6" borderId="133" xfId="0" applyFont="1" applyFill="1" applyBorder="1" applyAlignment="1" applyProtection="1">
      <alignment horizontal="center" vertical="center" textRotation="90" wrapText="1"/>
      <protection locked="0"/>
    </xf>
    <xf numFmtId="0" fontId="13" fillId="0" borderId="1" xfId="0" applyFont="1" applyFill="1" applyBorder="1" applyAlignment="1" applyProtection="1">
      <alignment horizontal="center" vertical="center" wrapText="1"/>
    </xf>
    <xf numFmtId="0" fontId="15" fillId="7" borderId="5"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30" fillId="15" borderId="59"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8"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7"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3" fillId="0" borderId="135" xfId="5" applyFont="1" applyFill="1" applyBorder="1" applyAlignment="1" applyProtection="1">
      <alignment horizontal="center" vertical="center" wrapText="1"/>
      <protection locked="0"/>
    </xf>
    <xf numFmtId="0" fontId="13" fillId="0" borderId="34" xfId="5" applyFont="1" applyFill="1" applyBorder="1" applyAlignment="1" applyProtection="1">
      <alignment horizontal="center" vertical="center" wrapText="1"/>
      <protection locked="0"/>
    </xf>
    <xf numFmtId="0" fontId="30" fillId="15" borderId="1"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2" fillId="0" borderId="45" xfId="5" applyFont="1" applyFill="1" applyBorder="1" applyAlignment="1" applyProtection="1">
      <alignment horizontal="center" vertical="center" wrapText="1"/>
      <protection locked="0"/>
    </xf>
    <xf numFmtId="0" fontId="12" fillId="0" borderId="51" xfId="5"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2" xfId="0" applyFont="1" applyFill="1" applyBorder="1" applyAlignment="1">
      <alignment horizontal="center" vertical="center"/>
    </xf>
    <xf numFmtId="0" fontId="30" fillId="17" borderId="123" xfId="0" applyFont="1" applyFill="1" applyBorder="1" applyAlignment="1">
      <alignment horizontal="center" vertical="center"/>
    </xf>
    <xf numFmtId="0" fontId="18" fillId="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7" xfId="0" applyFont="1" applyFill="1" applyBorder="1" applyAlignment="1" applyProtection="1">
      <alignment horizontal="center" vertical="center"/>
      <protection locked="0"/>
    </xf>
    <xf numFmtId="0" fontId="15" fillId="21" borderId="131" xfId="0" applyFont="1" applyFill="1" applyBorder="1" applyAlignment="1" applyProtection="1">
      <alignment horizontal="center" vertical="center" wrapText="1"/>
      <protection locked="0"/>
    </xf>
    <xf numFmtId="0" fontId="29" fillId="21" borderId="132" xfId="0" applyFont="1" applyFill="1" applyBorder="1" applyAlignment="1" applyProtection="1">
      <alignment horizontal="center" vertical="center" wrapText="1"/>
      <protection locked="0"/>
    </xf>
    <xf numFmtId="0" fontId="29" fillId="21" borderId="136" xfId="0" applyFont="1" applyFill="1" applyBorder="1" applyAlignment="1" applyProtection="1">
      <alignment horizontal="center" vertical="center" wrapText="1"/>
      <protection locked="0"/>
    </xf>
    <xf numFmtId="0" fontId="29" fillId="21" borderId="133"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9" xfId="0" applyFont="1" applyFill="1" applyBorder="1" applyAlignment="1" applyProtection="1">
      <alignment horizontal="center" vertical="center" textRotation="90"/>
      <protection locked="0"/>
    </xf>
    <xf numFmtId="0" fontId="30" fillId="15" borderId="139"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protection locked="0"/>
    </xf>
    <xf numFmtId="0" fontId="30" fillId="15" borderId="138"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30" fillId="15" borderId="61" xfId="0" applyFont="1" applyFill="1" applyBorder="1" applyAlignment="1" applyProtection="1">
      <alignment horizontal="center" vertical="center" wrapText="1"/>
      <protection locked="0"/>
    </xf>
    <xf numFmtId="0" fontId="30" fillId="15" borderId="62" xfId="0" applyFont="1" applyFill="1" applyBorder="1" applyAlignment="1" applyProtection="1">
      <alignment horizontal="center" vertical="center" wrapText="1"/>
      <protection locked="0"/>
    </xf>
    <xf numFmtId="0" fontId="15" fillId="7" borderId="47" xfId="0" applyFont="1" applyFill="1" applyBorder="1" applyAlignment="1" applyProtection="1">
      <alignment horizontal="center" vertical="center"/>
      <protection locked="0"/>
    </xf>
    <xf numFmtId="0" fontId="15" fillId="7" borderId="63"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66"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9"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3"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30" fillId="17" borderId="103" xfId="0" applyFont="1" applyFill="1" applyBorder="1" applyAlignment="1">
      <alignment horizontal="center" vertical="center"/>
    </xf>
    <xf numFmtId="0" fontId="13" fillId="0" borderId="104" xfId="0" applyFont="1" applyBorder="1" applyAlignment="1">
      <alignment vertical="center"/>
    </xf>
    <xf numFmtId="0" fontId="13" fillId="0" borderId="105" xfId="0" applyFont="1" applyBorder="1" applyAlignment="1">
      <alignment vertical="center"/>
    </xf>
    <xf numFmtId="0" fontId="18" fillId="18" borderId="108" xfId="0" applyFont="1" applyFill="1" applyBorder="1" applyAlignment="1">
      <alignment horizontal="center" vertical="center" wrapText="1"/>
    </xf>
    <xf numFmtId="0" fontId="13" fillId="0" borderId="109" xfId="0" applyFont="1" applyBorder="1"/>
    <xf numFmtId="0" fontId="15" fillId="19" borderId="113" xfId="0" applyFont="1" applyFill="1" applyBorder="1" applyAlignment="1">
      <alignment horizontal="center" vertical="center" wrapText="1"/>
    </xf>
    <xf numFmtId="0" fontId="13" fillId="0" borderId="114" xfId="0" applyFont="1" applyBorder="1"/>
    <xf numFmtId="0" fontId="15" fillId="19" borderId="117" xfId="0" applyFont="1" applyFill="1" applyBorder="1" applyAlignment="1">
      <alignment horizontal="center" vertical="center" wrapText="1"/>
    </xf>
    <xf numFmtId="0" fontId="13" fillId="0" borderId="118" xfId="0" applyFont="1" applyBorder="1"/>
    <xf numFmtId="0" fontId="15" fillId="19" borderId="108" xfId="0" applyFont="1" applyFill="1" applyBorder="1" applyAlignment="1">
      <alignment horizontal="center" vertical="center" wrapText="1"/>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left" vertical="center" wrapText="1"/>
      <protection locked="0"/>
    </xf>
    <xf numFmtId="0" fontId="15" fillId="7" borderId="54"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61" xfId="0" applyFont="1" applyFill="1" applyBorder="1" applyAlignment="1" applyProtection="1">
      <alignment horizontal="center" vertical="center" wrapText="1"/>
      <protection locked="0"/>
    </xf>
    <xf numFmtId="0" fontId="30" fillId="15" borderId="46"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3" fillId="0" borderId="1"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left" vertical="center" wrapText="1"/>
      <protection locked="0"/>
    </xf>
    <xf numFmtId="0" fontId="18" fillId="7" borderId="35"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6" fillId="12" borderId="35" xfId="0" applyFont="1" applyFill="1" applyBorder="1" applyAlignment="1" applyProtection="1">
      <alignment horizontal="center" vertical="center"/>
      <protection locked="0"/>
    </xf>
    <xf numFmtId="0" fontId="36" fillId="12" borderId="1" xfId="0" applyFont="1" applyFill="1" applyBorder="1" applyAlignment="1" applyProtection="1">
      <alignment horizontal="center" vertical="center"/>
      <protection locked="0"/>
    </xf>
    <xf numFmtId="0" fontId="28" fillId="12" borderId="1" xfId="0" applyFont="1" applyFill="1" applyBorder="1" applyAlignment="1" applyProtection="1">
      <alignment horizontal="center" vertical="center" wrapText="1"/>
      <protection locked="0"/>
    </xf>
    <xf numFmtId="0" fontId="28" fillId="12" borderId="36" xfId="0" applyFont="1" applyFill="1" applyBorder="1" applyAlignment="1" applyProtection="1">
      <alignment horizontal="center" vertical="center" wrapText="1"/>
      <protection locked="0"/>
    </xf>
    <xf numFmtId="0" fontId="18" fillId="7" borderId="35"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6"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36"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6" fillId="10" borderId="13" xfId="0" applyFont="1" applyFill="1" applyBorder="1" applyAlignment="1" applyProtection="1">
      <alignment horizontal="center" vertical="center"/>
      <protection locked="0"/>
    </xf>
    <xf numFmtId="0" fontId="36" fillId="10" borderId="14" xfId="0" applyFont="1" applyFill="1" applyBorder="1" applyAlignment="1" applyProtection="1">
      <alignment horizontal="center" vertical="center"/>
      <protection locked="0"/>
    </xf>
    <xf numFmtId="0" fontId="36" fillId="10" borderId="57"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5" xfId="0" applyFont="1" applyFill="1" applyBorder="1" applyAlignment="1" applyProtection="1">
      <alignment horizontal="center" vertical="center"/>
      <protection locked="0"/>
    </xf>
    <xf numFmtId="0" fontId="13" fillId="0" borderId="67" xfId="0" applyFont="1" applyFill="1" applyBorder="1" applyAlignment="1" applyProtection="1">
      <alignment horizontal="center" vertical="center"/>
      <protection locked="0"/>
    </xf>
    <xf numFmtId="0" fontId="30" fillId="11" borderId="33" xfId="5" applyFont="1" applyFill="1" applyBorder="1" applyAlignment="1" applyProtection="1">
      <alignment horizontal="center" vertical="center" wrapText="1"/>
      <protection locked="0"/>
    </xf>
    <xf numFmtId="0" fontId="18" fillId="0" borderId="33"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36" xfId="5" applyFont="1" applyFill="1" applyBorder="1" applyAlignment="1" applyProtection="1">
      <alignment horizontal="center" vertical="center" wrapText="1"/>
      <protection locked="0"/>
    </xf>
    <xf numFmtId="0" fontId="13" fillId="0" borderId="40"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0"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30" fillId="11" borderId="64" xfId="5" applyFont="1" applyFill="1" applyBorder="1" applyAlignment="1" applyProtection="1">
      <alignment horizontal="center" vertical="center" wrapText="1"/>
      <protection locked="0"/>
    </xf>
    <xf numFmtId="0" fontId="18" fillId="0" borderId="45" xfId="5" applyFont="1" applyFill="1" applyBorder="1" applyAlignment="1" applyProtection="1">
      <alignment horizontal="center" vertical="center" wrapText="1"/>
      <protection locked="0"/>
    </xf>
    <xf numFmtId="0" fontId="18" fillId="0" borderId="51" xfId="5" applyFont="1" applyFill="1" applyBorder="1" applyAlignment="1" applyProtection="1">
      <alignment horizontal="center" vertical="center" wrapText="1"/>
      <protection locked="0"/>
    </xf>
    <xf numFmtId="0" fontId="18" fillId="0" borderId="50"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18" fillId="0" borderId="64" xfId="5" applyFont="1" applyFill="1" applyBorder="1" applyAlignment="1" applyProtection="1">
      <alignment horizontal="center" vertical="center" wrapText="1"/>
      <protection locked="0"/>
    </xf>
    <xf numFmtId="0" fontId="18" fillId="0" borderId="65" xfId="5" applyFont="1" applyFill="1" applyBorder="1" applyAlignment="1" applyProtection="1">
      <alignment horizontal="center" vertical="center" wrapText="1"/>
      <protection locked="0"/>
    </xf>
    <xf numFmtId="0" fontId="30" fillId="5" borderId="56" xfId="0" applyFont="1" applyFill="1" applyBorder="1" applyAlignment="1" applyProtection="1">
      <alignment horizontal="center" vertical="center" wrapText="1"/>
      <protection locked="0"/>
    </xf>
    <xf numFmtId="0" fontId="30" fillId="5" borderId="58"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30" fillId="5" borderId="93" xfId="0" applyFont="1" applyFill="1" applyBorder="1" applyAlignment="1" applyProtection="1">
      <alignment horizontal="center" vertical="center" wrapText="1"/>
      <protection locked="0"/>
    </xf>
    <xf numFmtId="0" fontId="38" fillId="12" borderId="93" xfId="0" applyFont="1" applyFill="1" applyBorder="1" applyAlignment="1" applyProtection="1">
      <alignment horizontal="left" vertical="center" wrapText="1"/>
      <protection locked="0"/>
    </xf>
    <xf numFmtId="0" fontId="38" fillId="7" borderId="93" xfId="0" applyFont="1" applyFill="1" applyBorder="1" applyAlignment="1" applyProtection="1">
      <alignment horizontal="left"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7"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6" xfId="0" applyFont="1" applyFill="1" applyBorder="1" applyAlignment="1" applyProtection="1">
      <alignment horizontal="center" vertical="center" wrapText="1"/>
      <protection locked="0"/>
    </xf>
    <xf numFmtId="0" fontId="39" fillId="12" borderId="55"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5" xfId="0" applyFont="1" applyFill="1" applyBorder="1" applyAlignment="1" applyProtection="1">
      <alignment horizontal="center" vertical="center"/>
      <protection locked="0"/>
    </xf>
    <xf numFmtId="0" fontId="44" fillId="0" borderId="100"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4"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7"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0" borderId="63" xfId="5" applyFont="1" applyFill="1" applyBorder="1" applyAlignment="1" applyProtection="1">
      <alignment horizontal="center" vertical="center" wrapText="1"/>
      <protection locked="0"/>
    </xf>
    <xf numFmtId="0" fontId="12" fillId="0" borderId="64" xfId="5" applyFont="1" applyFill="1" applyBorder="1" applyAlignment="1" applyProtection="1">
      <alignment horizontal="center" vertical="center" wrapText="1"/>
      <protection locked="0"/>
    </xf>
    <xf numFmtId="0" fontId="12" fillId="0" borderId="65" xfId="5"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2" fillId="12" borderId="2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2" fillId="10" borderId="56" xfId="0" applyFont="1" applyFill="1" applyBorder="1" applyAlignment="1" applyProtection="1">
      <alignment horizontal="center" vertical="center"/>
      <protection locked="0"/>
    </xf>
    <xf numFmtId="0" fontId="12" fillId="10" borderId="58" xfId="0" applyFont="1" applyFill="1" applyBorder="1" applyAlignment="1" applyProtection="1">
      <alignment horizontal="center" vertical="center"/>
      <protection locked="0"/>
    </xf>
    <xf numFmtId="0" fontId="12" fillId="10" borderId="55"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4"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165" fontId="16" fillId="0" borderId="1" xfId="0"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 fontId="16" fillId="0" borderId="1" xfId="0" applyNumberFormat="1" applyFont="1" applyFill="1" applyBorder="1" applyAlignment="1" applyProtection="1">
      <alignment horizontal="center" vertical="center" wrapText="1"/>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0" fontId="16" fillId="7" borderId="129" xfId="0" applyFont="1" applyFill="1" applyBorder="1" applyAlignment="1" applyProtection="1">
      <alignment horizontal="center" vertical="center" wrapText="1"/>
      <protection locked="0"/>
    </xf>
    <xf numFmtId="0" fontId="16" fillId="7" borderId="39" xfId="0" applyFont="1" applyFill="1" applyBorder="1" applyAlignment="1" applyProtection="1">
      <alignment horizontal="center" vertical="center" wrapText="1"/>
      <protection locked="0"/>
    </xf>
    <xf numFmtId="0" fontId="16" fillId="7" borderId="72" xfId="0" applyFont="1" applyFill="1" applyBorder="1" applyAlignment="1" applyProtection="1">
      <alignment horizontal="center" vertical="center" wrapText="1"/>
      <protection locked="0"/>
    </xf>
    <xf numFmtId="0" fontId="16" fillId="7" borderId="78" xfId="0" applyFont="1" applyFill="1" applyBorder="1" applyAlignment="1" applyProtection="1">
      <alignment horizontal="center" vertical="center" wrapText="1"/>
      <protection locked="0"/>
    </xf>
    <xf numFmtId="0" fontId="17" fillId="0" borderId="25" xfId="0" applyFont="1" applyFill="1" applyBorder="1" applyAlignment="1" applyProtection="1">
      <alignment horizontal="center" vertical="center" wrapText="1"/>
    </xf>
    <xf numFmtId="0" fontId="16" fillId="7" borderId="38"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0" borderId="61" xfId="0" applyFont="1" applyFill="1" applyBorder="1" applyAlignment="1" applyProtection="1">
      <alignment horizontal="center" vertical="center" wrapText="1"/>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6" xfId="0" applyFont="1" applyFill="1" applyBorder="1" applyAlignment="1" applyProtection="1">
      <alignment horizontal="center" vertical="center"/>
      <protection locked="0"/>
    </xf>
    <xf numFmtId="0" fontId="53" fillId="10" borderId="58" xfId="0" applyFont="1" applyFill="1" applyBorder="1" applyAlignment="1" applyProtection="1">
      <alignment horizontal="center" vertical="center"/>
      <protection locked="0"/>
    </xf>
    <xf numFmtId="0" fontId="53" fillId="10" borderId="55" xfId="0" applyFont="1" applyFill="1" applyBorder="1" applyAlignment="1" applyProtection="1">
      <alignment horizontal="center" vertical="center"/>
      <protection locked="0"/>
    </xf>
    <xf numFmtId="0" fontId="46" fillId="2" borderId="39"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40" xfId="0" applyFont="1" applyFill="1" applyBorder="1" applyAlignment="1" applyProtection="1">
      <alignment horizontal="center" vertical="center" wrapText="1"/>
      <protection locked="0"/>
    </xf>
    <xf numFmtId="0" fontId="54" fillId="5" borderId="74" xfId="0" applyFont="1" applyFill="1" applyBorder="1" applyAlignment="1" applyProtection="1">
      <alignment horizontal="center" vertical="center"/>
      <protection locked="0"/>
    </xf>
    <xf numFmtId="0" fontId="54" fillId="5" borderId="68" xfId="0" applyFont="1" applyFill="1" applyBorder="1" applyAlignment="1" applyProtection="1">
      <alignment horizontal="center" vertical="center"/>
      <protection locked="0"/>
    </xf>
    <xf numFmtId="0" fontId="54" fillId="5" borderId="95"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71" xfId="0" applyFont="1" applyFill="1" applyBorder="1" applyAlignment="1" applyProtection="1">
      <alignment horizontal="center" vertical="center"/>
      <protection locked="0"/>
    </xf>
    <xf numFmtId="0" fontId="17" fillId="0" borderId="39"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3" xfId="5" applyFont="1" applyFill="1" applyBorder="1" applyAlignment="1" applyProtection="1">
      <alignment horizontal="center" vertical="center" wrapText="1"/>
      <protection locked="0"/>
    </xf>
    <xf numFmtId="0" fontId="53" fillId="0" borderId="33"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53" fillId="12" borderId="87" xfId="0" applyFont="1" applyFill="1" applyBorder="1" applyAlignment="1" applyProtection="1">
      <alignment horizontal="center" vertical="center" wrapText="1"/>
      <protection locked="0"/>
    </xf>
    <xf numFmtId="0" fontId="16" fillId="12" borderId="45"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3"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46" fillId="12" borderId="89" xfId="0" applyFont="1" applyFill="1" applyBorder="1" applyAlignment="1" applyProtection="1">
      <alignment horizontal="center" vertical="center" wrapText="1"/>
      <protection locked="0"/>
    </xf>
    <xf numFmtId="0" fontId="46" fillId="12" borderId="99"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53" fillId="12" borderId="80" xfId="0" applyFont="1" applyFill="1" applyBorder="1" applyAlignment="1" applyProtection="1">
      <alignment horizontal="center" vertical="center" wrapText="1"/>
      <protection locked="0"/>
    </xf>
    <xf numFmtId="0" fontId="53" fillId="12" borderId="124" xfId="0" applyFont="1" applyFill="1" applyBorder="1" applyAlignment="1" applyProtection="1">
      <alignment horizontal="center" vertical="center" wrapText="1"/>
      <protection locked="0"/>
    </xf>
    <xf numFmtId="0" fontId="46" fillId="12" borderId="73"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8"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2" xfId="0" applyFont="1" applyFill="1" applyBorder="1" applyAlignment="1" applyProtection="1">
      <alignment horizontal="center" vertical="center" wrapText="1"/>
      <protection locked="0"/>
    </xf>
    <xf numFmtId="0" fontId="53" fillId="12" borderId="134"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3" xfId="0" applyFont="1" applyFill="1" applyBorder="1" applyAlignment="1" applyProtection="1">
      <alignment horizontal="center" vertical="center" wrapText="1"/>
      <protection locked="0"/>
    </xf>
    <xf numFmtId="0" fontId="53" fillId="12" borderId="101" xfId="0" applyFont="1" applyFill="1" applyBorder="1" applyAlignment="1" applyProtection="1">
      <alignment horizontal="center" vertical="center" wrapText="1"/>
      <protection locked="0"/>
    </xf>
    <xf numFmtId="0" fontId="53" fillId="12" borderId="130"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34" xfId="0" applyFont="1" applyFill="1" applyBorder="1" applyAlignment="1" applyProtection="1">
      <alignment horizontal="center" vertical="center" wrapText="1"/>
      <protection locked="0"/>
    </xf>
    <xf numFmtId="0" fontId="53" fillId="12" borderId="69"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2"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45"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97"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102"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16" fillId="0" borderId="25" xfId="0" applyFont="1" applyFill="1" applyBorder="1" applyAlignment="1" applyProtection="1">
      <alignment horizontal="center" vertical="center" wrapText="1"/>
    </xf>
    <xf numFmtId="0" fontId="16" fillId="0" borderId="60" xfId="0" applyFont="1" applyFill="1" applyBorder="1" applyAlignment="1" applyProtection="1">
      <alignment horizontal="center" vertical="center" wrapText="1"/>
    </xf>
    <xf numFmtId="0" fontId="16" fillId="0" borderId="61" xfId="0" applyFont="1" applyFill="1" applyBorder="1" applyAlignment="1" applyProtection="1">
      <alignment horizontal="center" vertical="center" wrapText="1"/>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2" fillId="5" borderId="13" xfId="0" applyFont="1" applyFill="1" applyBorder="1" applyAlignment="1" applyProtection="1">
      <alignment horizontal="center" vertical="center" wrapText="1"/>
      <protection locked="0"/>
    </xf>
    <xf numFmtId="0" fontId="12" fillId="5" borderId="14"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textRotation="90" wrapText="1"/>
    </xf>
    <xf numFmtId="0" fontId="13" fillId="0" borderId="1" xfId="0" applyFont="1" applyFill="1" applyBorder="1" applyAlignment="1" applyProtection="1">
      <alignment horizontal="center" vertical="center" textRotation="90" wrapText="1"/>
    </xf>
    <xf numFmtId="0" fontId="13" fillId="13" borderId="1" xfId="0" applyFont="1" applyFill="1" applyBorder="1" applyAlignment="1" applyProtection="1">
      <alignment horizontal="center" vertical="center" textRotation="90" wrapText="1"/>
    </xf>
    <xf numFmtId="0" fontId="12" fillId="11" borderId="61" xfId="5" applyFont="1" applyFill="1" applyBorder="1" applyAlignment="1" applyProtection="1">
      <alignment horizontal="center" vertical="center" wrapText="1"/>
      <protection locked="0"/>
    </xf>
    <xf numFmtId="0" fontId="13" fillId="0" borderId="60" xfId="0" applyFont="1" applyFill="1" applyBorder="1" applyAlignment="1" applyProtection="1">
      <alignment horizontal="center" vertical="center"/>
      <protection locked="0"/>
    </xf>
    <xf numFmtId="0" fontId="13" fillId="0" borderId="61" xfId="0" applyFont="1" applyFill="1" applyBorder="1" applyAlignment="1" applyProtection="1">
      <alignment horizontal="center" vertical="center"/>
      <protection locked="0"/>
    </xf>
    <xf numFmtId="0" fontId="12" fillId="5" borderId="57" xfId="0" applyFont="1" applyFill="1" applyBorder="1" applyAlignment="1" applyProtection="1">
      <alignment horizontal="center" vertical="center" wrapText="1"/>
      <protection locked="0"/>
    </xf>
    <xf numFmtId="0" fontId="13" fillId="0" borderId="23" xfId="0" applyFont="1" applyFill="1" applyBorder="1" applyAlignment="1" applyProtection="1">
      <alignment horizontal="center" vertical="center" wrapText="1"/>
    </xf>
    <xf numFmtId="0" fontId="13" fillId="0" borderId="23" xfId="0" applyFont="1" applyBorder="1" applyAlignment="1" applyProtection="1">
      <alignment horizontal="center" vertical="center" textRotation="90" wrapText="1"/>
    </xf>
    <xf numFmtId="0" fontId="13" fillId="0" borderId="23" xfId="0" applyFont="1" applyFill="1" applyBorder="1" applyAlignment="1" applyProtection="1">
      <alignment horizontal="center" vertical="center" textRotation="90" wrapText="1"/>
    </xf>
    <xf numFmtId="0" fontId="12" fillId="6" borderId="59" xfId="0" applyFont="1" applyFill="1" applyBorder="1" applyAlignment="1" applyProtection="1">
      <alignment horizontal="center" vertical="center" wrapText="1"/>
      <protection locked="0"/>
    </xf>
    <xf numFmtId="0" fontId="12" fillId="6" borderId="25" xfId="0" applyFont="1" applyFill="1" applyBorder="1" applyAlignment="1" applyProtection="1">
      <alignment horizontal="center" vertical="center" wrapText="1"/>
      <protection locked="0"/>
    </xf>
    <xf numFmtId="0" fontId="13" fillId="7" borderId="23" xfId="0" applyFont="1" applyFill="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3" fillId="0" borderId="61" xfId="0" applyFont="1" applyFill="1" applyBorder="1" applyAlignment="1" applyProtection="1">
      <alignment horizontal="center" vertical="center" wrapText="1"/>
    </xf>
    <xf numFmtId="0" fontId="13" fillId="0" borderId="61" xfId="0" applyFont="1" applyFill="1" applyBorder="1" applyAlignment="1" applyProtection="1">
      <alignment horizontal="center" vertical="center" textRotation="90" wrapText="1"/>
    </xf>
    <xf numFmtId="0" fontId="13" fillId="0" borderId="61" xfId="0" applyFont="1" applyBorder="1" applyAlignment="1" applyProtection="1">
      <alignment horizontal="center" vertical="center" textRotation="90" wrapText="1"/>
    </xf>
    <xf numFmtId="0" fontId="12" fillId="6" borderId="60" xfId="0" applyFont="1" applyFill="1" applyBorder="1" applyAlignment="1" applyProtection="1">
      <alignment horizontal="center" vertical="center" wrapText="1"/>
      <protection locked="0"/>
    </xf>
    <xf numFmtId="0" fontId="41" fillId="22" borderId="68" xfId="0" applyFont="1" applyFill="1" applyBorder="1" applyAlignment="1" applyProtection="1">
      <alignment horizontal="center" vertical="center" wrapText="1"/>
      <protection locked="0"/>
    </xf>
    <xf numFmtId="0" fontId="12" fillId="0" borderId="23" xfId="5" applyFont="1" applyFill="1" applyBorder="1" applyAlignment="1" applyProtection="1">
      <alignment horizontal="center" vertical="center" wrapText="1"/>
      <protection locked="0"/>
    </xf>
    <xf numFmtId="0" fontId="13" fillId="0" borderId="61" xfId="5" applyFont="1" applyFill="1" applyBorder="1" applyAlignment="1" applyProtection="1">
      <alignment horizontal="center" vertical="center" wrapText="1"/>
      <protection locked="0"/>
    </xf>
    <xf numFmtId="0" fontId="12" fillId="10" borderId="17" xfId="0" applyFont="1" applyFill="1" applyBorder="1" applyAlignment="1" applyProtection="1">
      <alignment horizontal="center" vertical="center" wrapText="1"/>
      <protection locked="0"/>
    </xf>
    <xf numFmtId="0" fontId="12" fillId="10" borderId="18" xfId="0" applyFont="1" applyFill="1" applyBorder="1" applyAlignment="1" applyProtection="1">
      <alignment horizontal="center" vertical="center" wrapText="1"/>
      <protection locked="0"/>
    </xf>
    <xf numFmtId="0" fontId="13" fillId="2" borderId="13" xfId="0" applyFont="1" applyFill="1" applyBorder="1" applyAlignment="1" applyProtection="1">
      <alignment horizontal="center" vertical="center"/>
      <protection locked="0"/>
    </xf>
    <xf numFmtId="0" fontId="13" fillId="2" borderId="14"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0" borderId="77"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7"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48" fillId="23" borderId="46"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8" fillId="0" borderId="1" xfId="5"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protection locked="0"/>
    </xf>
    <xf numFmtId="0" fontId="12" fillId="0" borderId="1" xfId="5" applyFont="1" applyFill="1" applyBorder="1" applyAlignment="1" applyProtection="1">
      <alignment horizontal="center" vertical="center" wrapText="1"/>
      <protection locked="0"/>
    </xf>
    <xf numFmtId="0" fontId="30" fillId="0" borderId="1" xfId="5"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15" fillId="0" borderId="64" xfId="5" applyFont="1" applyFill="1" applyBorder="1" applyAlignment="1" applyProtection="1">
      <alignment horizontal="center" vertical="center" wrapText="1"/>
      <protection locked="0"/>
    </xf>
    <xf numFmtId="0" fontId="15" fillId="0" borderId="65"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6" fillId="21"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6" fillId="21" borderId="1" xfId="0" applyFont="1" applyFill="1" applyBorder="1" applyAlignment="1" applyProtection="1">
      <alignment horizontal="center" vertical="top" wrapText="1"/>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cellXfs>
  <cellStyles count="9">
    <cellStyle name="Hipervínculo" xfId="1" builtinId="8" hidden="1"/>
    <cellStyle name="Hipervínculo" xfId="3" builtinId="8" hidden="1"/>
    <cellStyle name="Hipervínculo" xfId="8" builtinId="8"/>
    <cellStyle name="Hipervínculo visitado" xfId="2" builtinId="9" hidden="1"/>
    <cellStyle name="Hipervínculo visitado" xfId="4" builtinId="9" hidden="1"/>
    <cellStyle name="Millares [0]" xfId="7" builtinId="6"/>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107216</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1571625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14312"/>
          <a:ext cx="3143250" cy="13573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250</xdr:row>
      <xdr:rowOff>14856</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500062</xdr:colOff>
      <xdr:row>1</xdr:row>
      <xdr:rowOff>0</xdr:rowOff>
    </xdr:from>
    <xdr:to>
      <xdr:col>4</xdr:col>
      <xdr:colOff>55560</xdr:colOff>
      <xdr:row>4</xdr:row>
      <xdr:rowOff>6802</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2937" y="71438"/>
          <a:ext cx="3167062" cy="13811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46</xdr:col>
      <xdr:colOff>2136322</xdr:colOff>
      <xdr:row>232</xdr:row>
      <xdr:rowOff>326573</xdr:rowOff>
    </xdr:from>
    <xdr:to>
      <xdr:col>46</xdr:col>
      <xdr:colOff>7720694</xdr:colOff>
      <xdr:row>237</xdr:row>
      <xdr:rowOff>13610</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99322" y="169204823"/>
          <a:ext cx="5584372" cy="1592037"/>
        </a:xfrm>
        <a:prstGeom prst="rect">
          <a:avLst/>
        </a:prstGeom>
      </xdr:spPr>
    </xdr:pic>
    <xdr:clientData/>
  </xdr:twoCellAnchor>
  <xdr:twoCellAnchor editAs="oneCell">
    <xdr:from>
      <xdr:col>1</xdr:col>
      <xdr:colOff>1920875</xdr:colOff>
      <xdr:row>1</xdr:row>
      <xdr:rowOff>0</xdr:rowOff>
    </xdr:from>
    <xdr:to>
      <xdr:col>3</xdr:col>
      <xdr:colOff>682625</xdr:colOff>
      <xdr:row>4</xdr:row>
      <xdr:rowOff>47625</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7875" y="349250"/>
          <a:ext cx="1762125" cy="1095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1</xdr:col>
      <xdr:colOff>217714</xdr:colOff>
      <xdr:row>1</xdr:row>
      <xdr:rowOff>122464</xdr:rowOff>
    </xdr:from>
    <xdr:to>
      <xdr:col>3</xdr:col>
      <xdr:colOff>47624</xdr:colOff>
      <xdr:row>3</xdr:row>
      <xdr:rowOff>350384</xdr:rowOff>
    </xdr:to>
    <xdr:pic>
      <xdr:nvPicPr>
        <xdr:cNvPr id="3" name="Imagen 2">
          <a:extLst>
            <a:ext uri="{FF2B5EF4-FFF2-40B4-BE49-F238E27FC236}">
              <a16:creationId xmlns:a16="http://schemas.microsoft.com/office/drawing/2014/main" id="{01538116-5364-489E-AC93-2A089F11DD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3785" y="244928"/>
          <a:ext cx="1762125" cy="10715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8" Type="http://schemas.openxmlformats.org/officeDocument/2006/relationships/hyperlink" Target="http://intranet.agenciadetierras.gov.co/index.php/gestion-de-la-informacion/" TargetMode="External"/><Relationship Id="rId13" Type="http://schemas.openxmlformats.org/officeDocument/2006/relationships/drawing" Target="../drawings/drawing7.xml"/><Relationship Id="rId3" Type="http://schemas.openxmlformats.org/officeDocument/2006/relationships/hyperlink" Target="https://www.agenciadetierras.gov.co/wp-content/uploads/2019/09/Manual-Agencia-de-Tierras-Web-Intranet-1.pdf" TargetMode="External"/><Relationship Id="rId7" Type="http://schemas.openxmlformats.org/officeDocument/2006/relationships/hyperlink" Target="http://intranet.agenciadetierras.gov.co/index.php/gestion-de-la-informacion/" TargetMode="External"/><Relationship Id="rId12" Type="http://schemas.openxmlformats.org/officeDocument/2006/relationships/printerSettings" Target="../printerSettings/printerSettings7.bin"/><Relationship Id="rId2" Type="http://schemas.openxmlformats.org/officeDocument/2006/relationships/hyperlink" Target="https://agenciadetierras-my.sharepoint.com/:f:/g/personal/ingri_vallejo_agenciadetierras_gov_co/EuhV02JP2ZdIoIpOouKLYkwBpCHUsbvmoOFhfbuSMkXcZA?e=sEXT2d" TargetMode="External"/><Relationship Id="rId1" Type="http://schemas.openxmlformats.org/officeDocument/2006/relationships/hyperlink" Target="https://agenciadetierras-my.sharepoint.com/:f:/g/personal/ingri_vallejo_agenciadetierras_gov_co/Er16WEHQN65HmlB70rg_gLEBQJ8HFR_xBxvQ1Pnqf59YlA?e=Xvfby8" TargetMode="External"/><Relationship Id="rId6" Type="http://schemas.openxmlformats.org/officeDocument/2006/relationships/hyperlink" Target="http://intranet.agenciadetierras.gov.co/index.php/gestion-de-la-informacion/" TargetMode="External"/><Relationship Id="rId11" Type="http://schemas.openxmlformats.org/officeDocument/2006/relationships/hyperlink" Target="http://intranet.agenciadetierras.gov.co/wp-content/uploads/2020/11/SEYM-P-003-CONTROL-DE-CALIDAD-Y-DE-SALIDAS-NO-CONFORMES-.pdf" TargetMode="External"/><Relationship Id="rId5" Type="http://schemas.openxmlformats.org/officeDocument/2006/relationships/hyperlink" Target="http://intranet.agenciadetierras.gov.co/wp-content/uploads/2020/07/GINFO-P-009-GENERACI%C3%93N-COPIAS-DE-RESPALDO-DE-LA-INFORMACI%C3%93N-CRITICA-DE-LA-ANT.pdf" TargetMode="External"/><Relationship Id="rId10" Type="http://schemas.openxmlformats.org/officeDocument/2006/relationships/hyperlink" Target="http://intranet.agenciadetierras.gov.co/wp-content/uploads/2019/05/INTI-P-001-CONTROL-DE-LA-INFORMACI%C3%93N-DOCUMENTADA-V-2-1.pdf" TargetMode="External"/><Relationship Id="rId4" Type="http://schemas.openxmlformats.org/officeDocument/2006/relationships/hyperlink" Target="https://www.agenciadetierras.gov.co/wp-content/uploads/2018/05/COGGI-P-001-POLITICA-DE-COMUNICACION-INTERNA-Y-EXTERNA.pdf" TargetMode="External"/><Relationship Id="rId9" Type="http://schemas.openxmlformats.org/officeDocument/2006/relationships/hyperlink" Target="http://intranet.agenciadetierras.gov.co/index.php/gestion-de-la-informacion/"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Normal="100" workbookViewId="0"/>
  </sheetViews>
  <sheetFormatPr baseColWidth="10" defaultColWidth="11.42578125" defaultRowHeight="15" x14ac:dyDescent="0.25"/>
  <cols>
    <col min="1" max="1" width="11.42578125" style="1"/>
    <col min="2" max="2" width="14.140625" style="1" customWidth="1"/>
    <col min="3" max="3" width="21.28515625" style="1" customWidth="1"/>
    <col min="4" max="4" width="15" style="1" customWidth="1"/>
    <col min="5" max="5" width="18.140625" style="1" customWidth="1"/>
    <col min="6" max="6" width="14" style="1" customWidth="1"/>
    <col min="7" max="7" width="13.5703125" style="1" customWidth="1"/>
    <col min="8" max="8" width="14.5703125" style="1" customWidth="1"/>
    <col min="9" max="9" width="16.85546875" style="1" customWidth="1"/>
    <col min="10" max="10" width="34.28515625" style="1" customWidth="1"/>
    <col min="11" max="11" width="28.7109375" style="1" customWidth="1"/>
    <col min="12" max="12" width="38.140625" style="1" customWidth="1"/>
    <col min="13" max="13" width="59.28515625" style="1" customWidth="1"/>
    <col min="14" max="14" width="17.85546875" style="1" customWidth="1"/>
    <col min="15" max="15" width="11.42578125" style="1" customWidth="1"/>
    <col min="16" max="17" width="11.42578125" style="1"/>
    <col min="18" max="18" width="11.42578125" style="1" customWidth="1"/>
    <col min="19" max="16384" width="11.42578125" style="1"/>
  </cols>
  <sheetData>
    <row r="2" spans="2:18" ht="15.75" thickBot="1" x14ac:dyDescent="0.3"/>
    <row r="3" spans="2:18" s="2" customFormat="1" ht="39" customHeight="1" thickTop="1" x14ac:dyDescent="0.25">
      <c r="B3" s="652"/>
      <c r="C3" s="653"/>
      <c r="D3" s="658" t="s">
        <v>148</v>
      </c>
      <c r="E3" s="658"/>
      <c r="F3" s="609" t="s">
        <v>585</v>
      </c>
      <c r="G3" s="610"/>
      <c r="H3" s="610"/>
      <c r="I3" s="610"/>
      <c r="J3" s="610"/>
      <c r="K3" s="610"/>
      <c r="L3" s="610"/>
      <c r="M3" s="611"/>
      <c r="N3" s="658" t="s">
        <v>149</v>
      </c>
      <c r="O3" s="658"/>
      <c r="P3" s="604" t="s">
        <v>588</v>
      </c>
      <c r="Q3" s="605"/>
      <c r="R3" s="606"/>
    </row>
    <row r="4" spans="2:18" s="2" customFormat="1" ht="27.75" customHeight="1" x14ac:dyDescent="0.25">
      <c r="B4" s="654"/>
      <c r="C4" s="655"/>
      <c r="D4" s="659" t="s">
        <v>150</v>
      </c>
      <c r="E4" s="659"/>
      <c r="F4" s="612" t="s">
        <v>586</v>
      </c>
      <c r="G4" s="613"/>
      <c r="H4" s="613"/>
      <c r="I4" s="613"/>
      <c r="J4" s="613"/>
      <c r="K4" s="613"/>
      <c r="L4" s="613"/>
      <c r="M4" s="614"/>
      <c r="N4" s="659" t="s">
        <v>151</v>
      </c>
      <c r="O4" s="659"/>
      <c r="P4" s="601">
        <v>2</v>
      </c>
      <c r="Q4" s="602"/>
      <c r="R4" s="603"/>
    </row>
    <row r="5" spans="2:18" s="2" customFormat="1" ht="42" customHeight="1" thickBot="1" x14ac:dyDescent="0.3">
      <c r="B5" s="656"/>
      <c r="C5" s="657"/>
      <c r="D5" s="660" t="s">
        <v>152</v>
      </c>
      <c r="E5" s="660"/>
      <c r="F5" s="615" t="s">
        <v>587</v>
      </c>
      <c r="G5" s="615"/>
      <c r="H5" s="615"/>
      <c r="I5" s="615"/>
      <c r="J5" s="615"/>
      <c r="K5" s="615"/>
      <c r="L5" s="615"/>
      <c r="M5" s="615"/>
      <c r="N5" s="647" t="s">
        <v>573</v>
      </c>
      <c r="O5" s="648"/>
      <c r="P5" s="649">
        <v>43776</v>
      </c>
      <c r="Q5" s="650"/>
      <c r="R5" s="651"/>
    </row>
    <row r="6" spans="2:18" ht="23.25" customHeight="1" thickBot="1" x14ac:dyDescent="0.3">
      <c r="B6" s="620" t="s">
        <v>640</v>
      </c>
      <c r="C6" s="621"/>
      <c r="D6" s="621"/>
      <c r="E6" s="621"/>
      <c r="F6" s="621"/>
      <c r="G6" s="621"/>
      <c r="H6" s="621"/>
      <c r="I6" s="621"/>
      <c r="J6" s="621"/>
      <c r="K6" s="621"/>
      <c r="L6" s="621"/>
      <c r="M6" s="621"/>
      <c r="N6" s="621"/>
      <c r="O6" s="621"/>
      <c r="P6" s="621"/>
      <c r="Q6" s="621"/>
      <c r="R6" s="622"/>
    </row>
    <row r="7" spans="2:18" ht="57.75" customHeight="1" thickBot="1" x14ac:dyDescent="0.3">
      <c r="B7" s="623" t="s">
        <v>818</v>
      </c>
      <c r="C7" s="624"/>
      <c r="D7" s="624"/>
      <c r="E7" s="624"/>
      <c r="F7" s="624"/>
      <c r="G7" s="624"/>
      <c r="H7" s="624"/>
      <c r="I7" s="624"/>
      <c r="J7" s="624"/>
      <c r="K7" s="624"/>
      <c r="L7" s="624"/>
      <c r="M7" s="624"/>
      <c r="N7" s="624"/>
      <c r="O7" s="624"/>
      <c r="P7" s="624"/>
      <c r="Q7" s="625"/>
      <c r="R7" s="626"/>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501"/>
      <c r="C9" s="627" t="s">
        <v>153</v>
      </c>
      <c r="D9" s="39" t="s">
        <v>154</v>
      </c>
      <c r="E9" s="508"/>
      <c r="F9" s="509"/>
      <c r="G9" s="510"/>
      <c r="H9" s="510"/>
      <c r="I9" s="510"/>
      <c r="J9" s="16"/>
      <c r="K9" s="607" t="s">
        <v>174</v>
      </c>
      <c r="L9" s="607"/>
      <c r="M9" s="607" t="s">
        <v>173</v>
      </c>
      <c r="N9" s="607"/>
      <c r="O9" s="607" t="s">
        <v>175</v>
      </c>
      <c r="P9" s="607"/>
      <c r="Q9" s="16"/>
      <c r="R9" s="38"/>
    </row>
    <row r="10" spans="2:18" ht="32.25" customHeight="1" thickTop="1" thickBot="1" x14ac:dyDescent="0.3">
      <c r="B10" s="501"/>
      <c r="C10" s="628"/>
      <c r="D10" s="39" t="s">
        <v>24</v>
      </c>
      <c r="E10" s="506"/>
      <c r="F10" s="509"/>
      <c r="G10" s="509"/>
      <c r="H10" s="510"/>
      <c r="I10" s="510"/>
      <c r="J10" s="16"/>
      <c r="K10" s="586" t="s">
        <v>25</v>
      </c>
      <c r="L10" s="586"/>
      <c r="M10" s="586" t="s">
        <v>32</v>
      </c>
      <c r="N10" s="586"/>
      <c r="O10" s="608" t="s">
        <v>176</v>
      </c>
      <c r="P10" s="608"/>
      <c r="Q10" s="502"/>
      <c r="R10" s="38"/>
    </row>
    <row r="11" spans="2:18" ht="32.25" customHeight="1" thickTop="1" thickBot="1" x14ac:dyDescent="0.3">
      <c r="B11" s="501"/>
      <c r="C11" s="628"/>
      <c r="D11" s="39" t="s">
        <v>26</v>
      </c>
      <c r="E11" s="503"/>
      <c r="F11" s="506"/>
      <c r="G11" s="509"/>
      <c r="H11" s="510"/>
      <c r="I11" s="510"/>
      <c r="J11" s="16"/>
      <c r="K11" s="586" t="s">
        <v>25</v>
      </c>
      <c r="L11" s="586"/>
      <c r="M11" s="586" t="s">
        <v>24</v>
      </c>
      <c r="N11" s="586"/>
      <c r="O11" s="608" t="s">
        <v>176</v>
      </c>
      <c r="P11" s="608"/>
      <c r="Q11" s="502"/>
      <c r="R11" s="38"/>
    </row>
    <row r="12" spans="2:18" ht="32.25" customHeight="1" thickTop="1" thickBot="1" x14ac:dyDescent="0.3">
      <c r="B12" s="501"/>
      <c r="C12" s="628"/>
      <c r="D12" s="39" t="s">
        <v>28</v>
      </c>
      <c r="E12" s="503"/>
      <c r="F12" s="503"/>
      <c r="G12" s="506"/>
      <c r="H12" s="509"/>
      <c r="I12" s="510"/>
      <c r="J12" s="16"/>
      <c r="K12" s="586" t="s">
        <v>25</v>
      </c>
      <c r="L12" s="586"/>
      <c r="M12" s="586" t="s">
        <v>26</v>
      </c>
      <c r="N12" s="586"/>
      <c r="O12" s="608" t="s">
        <v>176</v>
      </c>
      <c r="P12" s="608"/>
      <c r="Q12" s="502"/>
      <c r="R12" s="38"/>
    </row>
    <row r="13" spans="2:18" ht="32.25" customHeight="1" thickTop="1" thickBot="1" x14ac:dyDescent="0.3">
      <c r="B13" s="501"/>
      <c r="C13" s="629"/>
      <c r="D13" s="39" t="s">
        <v>66</v>
      </c>
      <c r="E13" s="504"/>
      <c r="F13" s="505"/>
      <c r="G13" s="507"/>
      <c r="H13" s="509"/>
      <c r="I13" s="510"/>
      <c r="J13" s="16"/>
      <c r="K13" s="586" t="s">
        <v>25</v>
      </c>
      <c r="L13" s="586"/>
      <c r="M13" s="586" t="s">
        <v>28</v>
      </c>
      <c r="N13" s="586"/>
      <c r="O13" s="608" t="s">
        <v>176</v>
      </c>
      <c r="P13" s="608"/>
      <c r="Q13" s="502"/>
      <c r="R13" s="38"/>
    </row>
    <row r="14" spans="2:18" ht="32.25" customHeight="1" thickTop="1" thickBot="1" x14ac:dyDescent="0.3">
      <c r="B14" s="37"/>
      <c r="C14" s="16"/>
      <c r="D14" s="16"/>
      <c r="E14" s="39" t="s">
        <v>155</v>
      </c>
      <c r="F14" s="39" t="s">
        <v>156</v>
      </c>
      <c r="G14" s="39" t="s">
        <v>57</v>
      </c>
      <c r="H14" s="39" t="s">
        <v>29</v>
      </c>
      <c r="I14" s="39" t="s">
        <v>25</v>
      </c>
      <c r="J14" s="16"/>
      <c r="K14" s="586" t="s">
        <v>25</v>
      </c>
      <c r="L14" s="586"/>
      <c r="M14" s="586" t="s">
        <v>66</v>
      </c>
      <c r="N14" s="586"/>
      <c r="O14" s="608" t="s">
        <v>176</v>
      </c>
      <c r="P14" s="608"/>
      <c r="Q14" s="502"/>
      <c r="R14" s="38"/>
    </row>
    <row r="15" spans="2:18" ht="33.75" customHeight="1" thickTop="1" thickBot="1" x14ac:dyDescent="0.3">
      <c r="B15" s="37"/>
      <c r="C15" s="16"/>
      <c r="D15" s="16"/>
      <c r="E15" s="630" t="s">
        <v>6</v>
      </c>
      <c r="F15" s="631"/>
      <c r="G15" s="631"/>
      <c r="H15" s="631"/>
      <c r="I15" s="632"/>
      <c r="J15" s="16"/>
      <c r="K15" s="586" t="s">
        <v>29</v>
      </c>
      <c r="L15" s="586"/>
      <c r="M15" s="586" t="s">
        <v>32</v>
      </c>
      <c r="N15" s="586"/>
      <c r="O15" s="608" t="s">
        <v>176</v>
      </c>
      <c r="P15" s="608"/>
      <c r="Q15" s="502"/>
      <c r="R15" s="38"/>
    </row>
    <row r="16" spans="2:18" ht="33.75" customHeight="1" thickTop="1" thickBot="1" x14ac:dyDescent="0.3">
      <c r="B16" s="37"/>
      <c r="C16" s="16"/>
      <c r="D16" s="16"/>
      <c r="E16" s="104"/>
      <c r="F16" s="104"/>
      <c r="G16" s="104"/>
      <c r="H16" s="104"/>
      <c r="I16" s="104"/>
      <c r="J16" s="16"/>
      <c r="K16" s="586" t="s">
        <v>29</v>
      </c>
      <c r="L16" s="586"/>
      <c r="M16" s="586" t="s">
        <v>24</v>
      </c>
      <c r="N16" s="586"/>
      <c r="O16" s="608" t="s">
        <v>176</v>
      </c>
      <c r="P16" s="608"/>
      <c r="Q16" s="502"/>
      <c r="R16" s="38"/>
    </row>
    <row r="17" spans="2:18" ht="33.75" customHeight="1" x14ac:dyDescent="0.25">
      <c r="B17" s="37"/>
      <c r="C17" s="616" t="s">
        <v>605</v>
      </c>
      <c r="D17" s="617"/>
      <c r="E17" s="617"/>
      <c r="F17" s="617"/>
      <c r="G17" s="617"/>
      <c r="H17" s="617"/>
      <c r="I17" s="617"/>
      <c r="J17" s="16"/>
      <c r="K17" s="586" t="s">
        <v>29</v>
      </c>
      <c r="L17" s="586"/>
      <c r="M17" s="586" t="s">
        <v>26</v>
      </c>
      <c r="N17" s="586"/>
      <c r="O17" s="608" t="s">
        <v>176</v>
      </c>
      <c r="P17" s="608"/>
      <c r="Q17" s="502"/>
      <c r="R17" s="38"/>
    </row>
    <row r="18" spans="2:18" ht="47.25" customHeight="1" x14ac:dyDescent="0.25">
      <c r="B18" s="37"/>
      <c r="C18" s="57" t="s">
        <v>615</v>
      </c>
      <c r="D18" s="597" t="s">
        <v>621</v>
      </c>
      <c r="E18" s="597"/>
      <c r="F18" s="597"/>
      <c r="G18" s="597"/>
      <c r="H18" s="597"/>
      <c r="I18" s="597"/>
      <c r="J18" s="16"/>
      <c r="K18" s="586" t="s">
        <v>29</v>
      </c>
      <c r="L18" s="586"/>
      <c r="M18" s="586" t="s">
        <v>28</v>
      </c>
      <c r="N18" s="586"/>
      <c r="O18" s="618" t="s">
        <v>177</v>
      </c>
      <c r="P18" s="618"/>
      <c r="Q18" s="502"/>
      <c r="R18" s="38"/>
    </row>
    <row r="19" spans="2:18" ht="47.25" customHeight="1" x14ac:dyDescent="0.25">
      <c r="B19" s="37"/>
      <c r="C19" s="57" t="s">
        <v>616</v>
      </c>
      <c r="D19" s="597" t="s">
        <v>622</v>
      </c>
      <c r="E19" s="597"/>
      <c r="F19" s="597"/>
      <c r="G19" s="597"/>
      <c r="H19" s="597"/>
      <c r="I19" s="597"/>
      <c r="J19" s="16"/>
      <c r="K19" s="586" t="s">
        <v>29</v>
      </c>
      <c r="L19" s="586"/>
      <c r="M19" s="586" t="s">
        <v>66</v>
      </c>
      <c r="N19" s="586"/>
      <c r="O19" s="618" t="s">
        <v>177</v>
      </c>
      <c r="P19" s="618"/>
      <c r="Q19" s="502"/>
      <c r="R19" s="38"/>
    </row>
    <row r="20" spans="2:18" ht="47.25" customHeight="1" x14ac:dyDescent="0.25">
      <c r="B20" s="37"/>
      <c r="C20" s="57" t="s">
        <v>617</v>
      </c>
      <c r="D20" s="597" t="s">
        <v>624</v>
      </c>
      <c r="E20" s="597"/>
      <c r="F20" s="597"/>
      <c r="G20" s="597"/>
      <c r="H20" s="597"/>
      <c r="I20" s="597"/>
      <c r="J20" s="16"/>
      <c r="K20" s="586" t="s">
        <v>57</v>
      </c>
      <c r="L20" s="586"/>
      <c r="M20" s="586" t="s">
        <v>32</v>
      </c>
      <c r="N20" s="586"/>
      <c r="O20" s="608" t="s">
        <v>176</v>
      </c>
      <c r="P20" s="608"/>
      <c r="Q20" s="502"/>
      <c r="R20" s="38"/>
    </row>
    <row r="21" spans="2:18" ht="47.25" customHeight="1" x14ac:dyDescent="0.25">
      <c r="B21" s="37"/>
      <c r="C21" s="57" t="s">
        <v>800</v>
      </c>
      <c r="D21" s="597" t="s">
        <v>623</v>
      </c>
      <c r="E21" s="597"/>
      <c r="F21" s="597"/>
      <c r="G21" s="597"/>
      <c r="H21" s="597"/>
      <c r="I21" s="597"/>
      <c r="J21" s="16"/>
      <c r="K21" s="586" t="s">
        <v>57</v>
      </c>
      <c r="L21" s="586"/>
      <c r="M21" s="586" t="s">
        <v>24</v>
      </c>
      <c r="N21" s="586"/>
      <c r="O21" s="618" t="s">
        <v>177</v>
      </c>
      <c r="P21" s="618"/>
      <c r="Q21" s="502"/>
      <c r="R21" s="38"/>
    </row>
    <row r="22" spans="2:18" ht="47.25" customHeight="1" x14ac:dyDescent="0.25">
      <c r="B22" s="37"/>
      <c r="C22" s="57" t="s">
        <v>618</v>
      </c>
      <c r="D22" s="597" t="s">
        <v>626</v>
      </c>
      <c r="E22" s="597"/>
      <c r="F22" s="597"/>
      <c r="G22" s="597"/>
      <c r="H22" s="597"/>
      <c r="I22" s="597"/>
      <c r="J22" s="16"/>
      <c r="K22" s="586" t="s">
        <v>57</v>
      </c>
      <c r="L22" s="586"/>
      <c r="M22" s="586" t="s">
        <v>26</v>
      </c>
      <c r="N22" s="586"/>
      <c r="O22" s="618" t="s">
        <v>177</v>
      </c>
      <c r="P22" s="618"/>
      <c r="Q22" s="502"/>
      <c r="R22" s="38"/>
    </row>
    <row r="23" spans="2:18" ht="47.25" customHeight="1" x14ac:dyDescent="0.25">
      <c r="B23" s="37"/>
      <c r="C23" s="57" t="s">
        <v>803</v>
      </c>
      <c r="D23" s="597" t="s">
        <v>625</v>
      </c>
      <c r="E23" s="597"/>
      <c r="F23" s="597"/>
      <c r="G23" s="597"/>
      <c r="H23" s="597"/>
      <c r="I23" s="597"/>
      <c r="J23" s="16"/>
      <c r="K23" s="586" t="s">
        <v>57</v>
      </c>
      <c r="L23" s="586"/>
      <c r="M23" s="586" t="s">
        <v>28</v>
      </c>
      <c r="N23" s="586"/>
      <c r="O23" s="619" t="s">
        <v>178</v>
      </c>
      <c r="P23" s="619"/>
      <c r="Q23" s="502"/>
      <c r="R23" s="38"/>
    </row>
    <row r="24" spans="2:18" ht="47.25" customHeight="1" x14ac:dyDescent="0.25">
      <c r="B24" s="37"/>
      <c r="C24" s="57" t="s">
        <v>802</v>
      </c>
      <c r="D24" s="597" t="s">
        <v>627</v>
      </c>
      <c r="E24" s="597"/>
      <c r="F24" s="597"/>
      <c r="G24" s="597"/>
      <c r="H24" s="597"/>
      <c r="I24" s="597"/>
      <c r="J24" s="16"/>
      <c r="K24" s="586" t="s">
        <v>57</v>
      </c>
      <c r="L24" s="586"/>
      <c r="M24" s="586" t="s">
        <v>66</v>
      </c>
      <c r="N24" s="586"/>
      <c r="O24" s="619" t="s">
        <v>178</v>
      </c>
      <c r="P24" s="619"/>
      <c r="Q24" s="502"/>
      <c r="R24" s="38"/>
    </row>
    <row r="25" spans="2:18" ht="47.25" customHeight="1" x14ac:dyDescent="0.25">
      <c r="B25" s="37"/>
      <c r="C25" s="57" t="s">
        <v>619</v>
      </c>
      <c r="D25" s="597" t="s">
        <v>620</v>
      </c>
      <c r="E25" s="597"/>
      <c r="F25" s="597"/>
      <c r="G25" s="597"/>
      <c r="H25" s="597"/>
      <c r="I25" s="597"/>
      <c r="J25" s="16"/>
      <c r="K25" s="586" t="s">
        <v>156</v>
      </c>
      <c r="L25" s="586"/>
      <c r="M25" s="586" t="s">
        <v>32</v>
      </c>
      <c r="N25" s="586"/>
      <c r="O25" s="618" t="s">
        <v>177</v>
      </c>
      <c r="P25" s="618"/>
      <c r="Q25" s="502"/>
      <c r="R25" s="38"/>
    </row>
    <row r="26" spans="2:18" ht="47.25" customHeight="1" x14ac:dyDescent="0.25">
      <c r="B26" s="37"/>
      <c r="C26" s="57" t="s">
        <v>604</v>
      </c>
      <c r="D26" s="597" t="s">
        <v>604</v>
      </c>
      <c r="E26" s="597"/>
      <c r="F26" s="597"/>
      <c r="G26" s="597"/>
      <c r="H26" s="597"/>
      <c r="I26" s="597"/>
      <c r="J26" s="16"/>
      <c r="K26" s="586" t="s">
        <v>156</v>
      </c>
      <c r="L26" s="586"/>
      <c r="M26" s="586" t="s">
        <v>24</v>
      </c>
      <c r="N26" s="586"/>
      <c r="O26" s="618" t="s">
        <v>177</v>
      </c>
      <c r="P26" s="618"/>
      <c r="Q26" s="502"/>
      <c r="R26" s="38"/>
    </row>
    <row r="27" spans="2:18" ht="33.75" customHeight="1" x14ac:dyDescent="0.25">
      <c r="B27" s="37"/>
      <c r="C27" s="16"/>
      <c r="D27" s="16"/>
      <c r="E27" s="28"/>
      <c r="F27" s="28"/>
      <c r="G27" s="28"/>
      <c r="H27" s="28"/>
      <c r="I27" s="28"/>
      <c r="J27" s="16"/>
      <c r="K27" s="586" t="s">
        <v>156</v>
      </c>
      <c r="L27" s="586"/>
      <c r="M27" s="586" t="s">
        <v>26</v>
      </c>
      <c r="N27" s="586"/>
      <c r="O27" s="619" t="s">
        <v>178</v>
      </c>
      <c r="P27" s="619"/>
      <c r="Q27" s="502"/>
      <c r="R27" s="38"/>
    </row>
    <row r="28" spans="2:18" ht="60.75" customHeight="1" x14ac:dyDescent="0.25">
      <c r="B28" s="37"/>
      <c r="C28" s="682" t="s">
        <v>873</v>
      </c>
      <c r="D28" s="682"/>
      <c r="E28" s="682"/>
      <c r="F28" s="682"/>
      <c r="G28" s="682"/>
      <c r="H28" s="682"/>
      <c r="I28" s="682"/>
      <c r="J28" s="16"/>
      <c r="K28" s="586" t="s">
        <v>156</v>
      </c>
      <c r="L28" s="586"/>
      <c r="M28" s="586" t="s">
        <v>28</v>
      </c>
      <c r="N28" s="586"/>
      <c r="O28" s="596" t="s">
        <v>179</v>
      </c>
      <c r="P28" s="596"/>
      <c r="Q28" s="502"/>
      <c r="R28" s="38"/>
    </row>
    <row r="29" spans="2:18" ht="33.75" customHeight="1" x14ac:dyDescent="0.25">
      <c r="B29" s="37"/>
      <c r="C29" s="40">
        <v>1</v>
      </c>
      <c r="D29" s="40"/>
      <c r="E29" s="28"/>
      <c r="F29" s="28"/>
      <c r="G29" s="28"/>
      <c r="H29" s="28"/>
      <c r="I29" s="28"/>
      <c r="J29" s="16"/>
      <c r="K29" s="586" t="s">
        <v>156</v>
      </c>
      <c r="L29" s="586"/>
      <c r="M29" s="586" t="s">
        <v>66</v>
      </c>
      <c r="N29" s="586"/>
      <c r="O29" s="596" t="s">
        <v>179</v>
      </c>
      <c r="P29" s="596"/>
      <c r="Q29" s="502"/>
      <c r="R29" s="38"/>
    </row>
    <row r="30" spans="2:18" ht="33.75" customHeight="1" x14ac:dyDescent="0.25">
      <c r="B30" s="37"/>
      <c r="C30" s="40">
        <v>2</v>
      </c>
      <c r="D30" s="40"/>
      <c r="E30" s="28"/>
      <c r="F30" s="28"/>
      <c r="G30" s="28"/>
      <c r="H30" s="28"/>
      <c r="I30" s="28"/>
      <c r="J30" s="16"/>
      <c r="K30" s="586" t="s">
        <v>155</v>
      </c>
      <c r="L30" s="586"/>
      <c r="M30" s="586" t="s">
        <v>32</v>
      </c>
      <c r="N30" s="586"/>
      <c r="O30" s="618" t="s">
        <v>177</v>
      </c>
      <c r="P30" s="618"/>
      <c r="Q30" s="502"/>
      <c r="R30" s="38"/>
    </row>
    <row r="31" spans="2:18" ht="33.75" customHeight="1" x14ac:dyDescent="0.25">
      <c r="B31" s="37"/>
      <c r="C31" s="40">
        <v>3</v>
      </c>
      <c r="D31" s="40"/>
      <c r="E31" s="28"/>
      <c r="F31" s="28"/>
      <c r="G31" s="28"/>
      <c r="H31" s="28"/>
      <c r="I31" s="28"/>
      <c r="J31" s="16"/>
      <c r="K31" s="586" t="s">
        <v>155</v>
      </c>
      <c r="L31" s="586"/>
      <c r="M31" s="586" t="s">
        <v>24</v>
      </c>
      <c r="N31" s="586"/>
      <c r="O31" s="619" t="s">
        <v>178</v>
      </c>
      <c r="P31" s="619"/>
      <c r="Q31" s="502"/>
      <c r="R31" s="38"/>
    </row>
    <row r="32" spans="2:18" ht="33.75" customHeight="1" x14ac:dyDescent="0.25">
      <c r="B32" s="37"/>
      <c r="C32" s="40">
        <v>4</v>
      </c>
      <c r="D32" s="40"/>
      <c r="E32" s="28"/>
      <c r="F32" s="28"/>
      <c r="G32" s="28"/>
      <c r="H32" s="28"/>
      <c r="I32" s="28"/>
      <c r="J32" s="16"/>
      <c r="K32" s="586" t="s">
        <v>155</v>
      </c>
      <c r="L32" s="586"/>
      <c r="M32" s="586" t="s">
        <v>26</v>
      </c>
      <c r="N32" s="586"/>
      <c r="O32" s="596" t="s">
        <v>179</v>
      </c>
      <c r="P32" s="596"/>
      <c r="Q32" s="502"/>
      <c r="R32" s="38"/>
    </row>
    <row r="33" spans="2:18" ht="33.75" customHeight="1" x14ac:dyDescent="0.25">
      <c r="B33" s="37"/>
      <c r="C33" s="40">
        <v>5</v>
      </c>
      <c r="D33" s="40"/>
      <c r="E33" s="28"/>
      <c r="F33" s="28"/>
      <c r="G33" s="28"/>
      <c r="H33" s="28"/>
      <c r="I33" s="28"/>
      <c r="J33" s="16"/>
      <c r="K33" s="586" t="s">
        <v>155</v>
      </c>
      <c r="L33" s="586"/>
      <c r="M33" s="586" t="s">
        <v>28</v>
      </c>
      <c r="N33" s="586"/>
      <c r="O33" s="596" t="s">
        <v>179</v>
      </c>
      <c r="P33" s="596"/>
      <c r="Q33" s="502"/>
      <c r="R33" s="38"/>
    </row>
    <row r="34" spans="2:18" ht="33.75" customHeight="1" x14ac:dyDescent="0.25">
      <c r="B34" s="37"/>
      <c r="C34" s="40">
        <v>6</v>
      </c>
      <c r="D34" s="40"/>
      <c r="E34" s="28"/>
      <c r="F34" s="28"/>
      <c r="G34" s="28"/>
      <c r="H34" s="28"/>
      <c r="I34" s="28"/>
      <c r="J34" s="16"/>
      <c r="K34" s="586" t="s">
        <v>155</v>
      </c>
      <c r="L34" s="586"/>
      <c r="M34" s="586" t="s">
        <v>66</v>
      </c>
      <c r="N34" s="586"/>
      <c r="O34" s="596" t="s">
        <v>179</v>
      </c>
      <c r="P34" s="596"/>
      <c r="Q34" s="502"/>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593" t="s">
        <v>589</v>
      </c>
      <c r="C37" s="594"/>
      <c r="D37" s="594"/>
      <c r="E37" s="594"/>
      <c r="F37" s="594"/>
      <c r="G37" s="594"/>
      <c r="H37" s="594"/>
      <c r="I37" s="594"/>
      <c r="J37" s="594"/>
      <c r="K37" s="594"/>
      <c r="L37" s="594"/>
      <c r="M37" s="594"/>
      <c r="N37" s="594"/>
      <c r="O37" s="594"/>
      <c r="P37" s="594"/>
      <c r="Q37" s="594"/>
      <c r="R37" s="595"/>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661" t="s">
        <v>229</v>
      </c>
      <c r="D39" s="662"/>
      <c r="E39" s="662"/>
      <c r="F39" s="662"/>
      <c r="G39" s="663"/>
      <c r="H39" s="41"/>
      <c r="I39" s="664" t="s">
        <v>590</v>
      </c>
      <c r="J39" s="665"/>
      <c r="K39" s="665"/>
      <c r="L39" s="665"/>
      <c r="M39" s="666"/>
      <c r="N39" s="42"/>
      <c r="O39" s="42"/>
      <c r="P39" s="42"/>
      <c r="Q39" s="42"/>
      <c r="R39" s="38"/>
    </row>
    <row r="40" spans="2:18" s="25" customFormat="1" ht="28.5" customHeight="1" thickBot="1" x14ac:dyDescent="0.35">
      <c r="B40" s="37"/>
      <c r="C40" s="43" t="s">
        <v>215</v>
      </c>
      <c r="D40" s="44" t="s">
        <v>216</v>
      </c>
      <c r="E40" s="681" t="s">
        <v>217</v>
      </c>
      <c r="F40" s="681"/>
      <c r="G40" s="45" t="s">
        <v>218</v>
      </c>
      <c r="H40" s="16"/>
      <c r="I40" s="46" t="s">
        <v>215</v>
      </c>
      <c r="J40" s="47" t="s">
        <v>216</v>
      </c>
      <c r="K40" s="667" t="s">
        <v>591</v>
      </c>
      <c r="L40" s="668"/>
      <c r="M40" s="48" t="s">
        <v>592</v>
      </c>
      <c r="N40" s="49"/>
      <c r="O40" s="50"/>
      <c r="P40" s="50"/>
      <c r="Q40" s="50"/>
      <c r="R40" s="38"/>
    </row>
    <row r="41" spans="2:18" ht="253.5" customHeight="1" x14ac:dyDescent="0.25">
      <c r="B41" s="37"/>
      <c r="C41" s="51">
        <v>5</v>
      </c>
      <c r="D41" s="52" t="s">
        <v>32</v>
      </c>
      <c r="E41" s="688" t="s">
        <v>219</v>
      </c>
      <c r="F41" s="688"/>
      <c r="G41" s="53" t="s">
        <v>220</v>
      </c>
      <c r="H41" s="16"/>
      <c r="I41" s="54">
        <v>5</v>
      </c>
      <c r="J41" s="95" t="s">
        <v>25</v>
      </c>
      <c r="K41" s="669" t="s">
        <v>593</v>
      </c>
      <c r="L41" s="670"/>
      <c r="M41" s="55" t="s">
        <v>594</v>
      </c>
      <c r="N41" s="49"/>
      <c r="O41" s="56"/>
      <c r="P41" s="56"/>
      <c r="Q41" s="56"/>
      <c r="R41" s="38"/>
    </row>
    <row r="42" spans="2:18" ht="253.5" customHeight="1" x14ac:dyDescent="0.25">
      <c r="B42" s="37"/>
      <c r="C42" s="33">
        <v>4</v>
      </c>
      <c r="D42" s="57" t="s">
        <v>24</v>
      </c>
      <c r="E42" s="583" t="s">
        <v>221</v>
      </c>
      <c r="F42" s="584"/>
      <c r="G42" s="58" t="s">
        <v>222</v>
      </c>
      <c r="H42" s="16"/>
      <c r="I42" s="59">
        <v>4</v>
      </c>
      <c r="J42" s="95" t="s">
        <v>29</v>
      </c>
      <c r="K42" s="671" t="s">
        <v>595</v>
      </c>
      <c r="L42" s="672"/>
      <c r="M42" s="60" t="s">
        <v>596</v>
      </c>
      <c r="N42" s="61"/>
      <c r="O42" s="62"/>
      <c r="P42" s="62"/>
      <c r="Q42" s="62"/>
      <c r="R42" s="38"/>
    </row>
    <row r="43" spans="2:18" ht="253.5" customHeight="1" x14ac:dyDescent="0.25">
      <c r="B43" s="37"/>
      <c r="C43" s="33">
        <v>3</v>
      </c>
      <c r="D43" s="63" t="s">
        <v>26</v>
      </c>
      <c r="E43" s="585" t="s">
        <v>223</v>
      </c>
      <c r="F43" s="585"/>
      <c r="G43" s="64" t="s">
        <v>224</v>
      </c>
      <c r="H43" s="16"/>
      <c r="I43" s="59">
        <v>3</v>
      </c>
      <c r="J43" s="95" t="s">
        <v>57</v>
      </c>
      <c r="K43" s="671" t="s">
        <v>597</v>
      </c>
      <c r="L43" s="672"/>
      <c r="M43" s="60" t="s">
        <v>598</v>
      </c>
      <c r="N43" s="61"/>
      <c r="O43" s="62"/>
      <c r="P43" s="62"/>
      <c r="Q43" s="62"/>
      <c r="R43" s="38"/>
    </row>
    <row r="44" spans="2:18" ht="253.5" customHeight="1" x14ac:dyDescent="0.25">
      <c r="B44" s="37"/>
      <c r="C44" s="33">
        <v>2</v>
      </c>
      <c r="D44" s="63" t="s">
        <v>28</v>
      </c>
      <c r="E44" s="585" t="s">
        <v>225</v>
      </c>
      <c r="F44" s="585"/>
      <c r="G44" s="64" t="s">
        <v>226</v>
      </c>
      <c r="H44" s="16"/>
      <c r="I44" s="59">
        <v>2</v>
      </c>
      <c r="J44" s="95" t="s">
        <v>156</v>
      </c>
      <c r="K44" s="671" t="s">
        <v>599</v>
      </c>
      <c r="L44" s="672"/>
      <c r="M44" s="60" t="s">
        <v>600</v>
      </c>
      <c r="N44" s="61"/>
      <c r="O44" s="62"/>
      <c r="P44" s="62"/>
      <c r="Q44" s="62"/>
      <c r="R44" s="38"/>
    </row>
    <row r="45" spans="2:18" ht="253.5" customHeight="1" thickBot="1" x14ac:dyDescent="0.3">
      <c r="B45" s="37"/>
      <c r="C45" s="35">
        <v>1</v>
      </c>
      <c r="D45" s="65" t="s">
        <v>66</v>
      </c>
      <c r="E45" s="689" t="s">
        <v>227</v>
      </c>
      <c r="F45" s="689"/>
      <c r="G45" s="66" t="s">
        <v>228</v>
      </c>
      <c r="H45" s="16"/>
      <c r="I45" s="67">
        <v>1</v>
      </c>
      <c r="J45" s="96" t="s">
        <v>155</v>
      </c>
      <c r="K45" s="673" t="s">
        <v>601</v>
      </c>
      <c r="L45" s="668"/>
      <c r="M45" s="60" t="s">
        <v>602</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690" t="s">
        <v>343</v>
      </c>
      <c r="D48" s="691"/>
      <c r="E48" s="691"/>
      <c r="F48" s="691"/>
      <c r="G48" s="691"/>
      <c r="H48" s="691"/>
      <c r="I48" s="691"/>
      <c r="J48" s="692"/>
      <c r="K48" s="61"/>
      <c r="L48" s="61"/>
      <c r="M48" s="61"/>
      <c r="N48" s="61"/>
      <c r="O48" s="62"/>
      <c r="P48" s="62"/>
      <c r="Q48" s="62"/>
      <c r="R48" s="38"/>
    </row>
    <row r="49" spans="2:18" ht="39.75" customHeight="1" x14ac:dyDescent="0.25">
      <c r="B49" s="37"/>
      <c r="C49" s="69" t="s">
        <v>344</v>
      </c>
      <c r="D49" s="686" t="s">
        <v>217</v>
      </c>
      <c r="E49" s="687"/>
      <c r="F49" s="687"/>
      <c r="G49" s="687"/>
      <c r="H49" s="693" t="s">
        <v>791</v>
      </c>
      <c r="I49" s="693"/>
      <c r="J49" s="693"/>
      <c r="K49" s="61"/>
      <c r="L49" s="61"/>
      <c r="M49" s="61"/>
      <c r="N49" s="61"/>
      <c r="O49" s="62"/>
      <c r="P49" s="62"/>
      <c r="Q49" s="62"/>
      <c r="R49" s="38"/>
    </row>
    <row r="50" spans="2:18" ht="108" customHeight="1" x14ac:dyDescent="0.25">
      <c r="B50" s="37"/>
      <c r="C50" s="70" t="s">
        <v>345</v>
      </c>
      <c r="D50" s="598" t="s">
        <v>348</v>
      </c>
      <c r="E50" s="599"/>
      <c r="F50" s="599"/>
      <c r="G50" s="600"/>
      <c r="H50" s="598" t="s">
        <v>792</v>
      </c>
      <c r="I50" s="599"/>
      <c r="J50" s="600"/>
      <c r="K50" s="61"/>
      <c r="L50" s="61"/>
      <c r="M50" s="61"/>
      <c r="N50" s="61"/>
      <c r="O50" s="62"/>
      <c r="P50" s="62"/>
      <c r="Q50" s="62"/>
      <c r="R50" s="38"/>
    </row>
    <row r="51" spans="2:18" ht="108" customHeight="1" x14ac:dyDescent="0.25">
      <c r="B51" s="37"/>
      <c r="C51" s="70" t="s">
        <v>9</v>
      </c>
      <c r="D51" s="598" t="s">
        <v>349</v>
      </c>
      <c r="E51" s="599"/>
      <c r="F51" s="599"/>
      <c r="G51" s="600"/>
      <c r="H51" s="598" t="s">
        <v>793</v>
      </c>
      <c r="I51" s="599"/>
      <c r="J51" s="600"/>
      <c r="K51" s="61"/>
      <c r="L51" s="61"/>
      <c r="M51" s="61"/>
      <c r="N51" s="61"/>
      <c r="O51" s="62"/>
      <c r="P51" s="62"/>
      <c r="Q51" s="62"/>
      <c r="R51" s="38"/>
    </row>
    <row r="52" spans="2:18" ht="108" customHeight="1" x14ac:dyDescent="0.25">
      <c r="B52" s="37"/>
      <c r="C52" s="70" t="s">
        <v>346</v>
      </c>
      <c r="D52" s="598" t="s">
        <v>350</v>
      </c>
      <c r="E52" s="599"/>
      <c r="F52" s="599"/>
      <c r="G52" s="600"/>
      <c r="H52" s="598" t="s">
        <v>801</v>
      </c>
      <c r="I52" s="599"/>
      <c r="J52" s="600"/>
      <c r="K52" s="61"/>
      <c r="L52" s="61"/>
      <c r="M52" s="61"/>
      <c r="N52" s="61"/>
      <c r="O52" s="62"/>
      <c r="P52" s="62"/>
      <c r="Q52" s="62"/>
      <c r="R52" s="38"/>
    </row>
    <row r="53" spans="2:18" ht="108" customHeight="1" x14ac:dyDescent="0.25">
      <c r="B53" s="37"/>
      <c r="C53" s="70" t="s">
        <v>347</v>
      </c>
      <c r="D53" s="598" t="s">
        <v>351</v>
      </c>
      <c r="E53" s="599"/>
      <c r="F53" s="599"/>
      <c r="G53" s="600"/>
      <c r="H53" s="598" t="s">
        <v>794</v>
      </c>
      <c r="I53" s="599"/>
      <c r="J53" s="600"/>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593" t="s">
        <v>231</v>
      </c>
      <c r="C57" s="594"/>
      <c r="D57" s="594"/>
      <c r="E57" s="594"/>
      <c r="F57" s="594"/>
      <c r="G57" s="594"/>
      <c r="H57" s="594"/>
      <c r="I57" s="594"/>
      <c r="J57" s="594"/>
      <c r="K57" s="594"/>
      <c r="L57" s="594"/>
      <c r="M57" s="594"/>
      <c r="N57" s="594"/>
      <c r="O57" s="594"/>
      <c r="P57" s="594"/>
      <c r="Q57" s="594"/>
      <c r="R57" s="595"/>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661" t="s">
        <v>256</v>
      </c>
      <c r="D59" s="662"/>
      <c r="E59" s="662"/>
      <c r="F59" s="662"/>
      <c r="G59" s="663"/>
      <c r="H59" s="41"/>
      <c r="I59" s="661" t="s">
        <v>247</v>
      </c>
      <c r="J59" s="662"/>
      <c r="K59" s="662"/>
      <c r="L59" s="663"/>
      <c r="M59" s="41"/>
      <c r="N59" s="41"/>
      <c r="O59" s="41"/>
      <c r="P59" s="41"/>
      <c r="Q59" s="41"/>
      <c r="R59" s="72"/>
    </row>
    <row r="60" spans="2:18" s="26" customFormat="1" ht="55.5" customHeight="1" thickBot="1" x14ac:dyDescent="0.3">
      <c r="B60" s="71"/>
      <c r="C60" s="43" t="s">
        <v>251</v>
      </c>
      <c r="D60" s="681" t="s">
        <v>252</v>
      </c>
      <c r="E60" s="681"/>
      <c r="F60" s="681"/>
      <c r="G60" s="684"/>
      <c r="H60" s="41"/>
      <c r="I60" s="680" t="s">
        <v>232</v>
      </c>
      <c r="J60" s="681"/>
      <c r="K60" s="44" t="s">
        <v>233</v>
      </c>
      <c r="L60" s="45" t="s">
        <v>234</v>
      </c>
      <c r="M60" s="41"/>
      <c r="N60" s="41"/>
      <c r="O60" s="41"/>
      <c r="P60" s="41"/>
      <c r="Q60" s="41"/>
      <c r="R60" s="72"/>
    </row>
    <row r="61" spans="2:18" s="26" customFormat="1" ht="36.75" customHeight="1" x14ac:dyDescent="0.25">
      <c r="B61" s="71"/>
      <c r="C61" s="73" t="s">
        <v>63</v>
      </c>
      <c r="D61" s="678" t="s">
        <v>253</v>
      </c>
      <c r="E61" s="678"/>
      <c r="F61" s="678"/>
      <c r="G61" s="679"/>
      <c r="H61" s="41"/>
      <c r="I61" s="683" t="s">
        <v>235</v>
      </c>
      <c r="J61" s="678"/>
      <c r="K61" s="74" t="s">
        <v>204</v>
      </c>
      <c r="L61" s="75">
        <v>15</v>
      </c>
      <c r="M61" s="41"/>
      <c r="N61" s="41"/>
      <c r="O61" s="41"/>
      <c r="P61" s="41"/>
      <c r="Q61" s="41"/>
      <c r="R61" s="72"/>
    </row>
    <row r="62" spans="2:18" s="26" customFormat="1" ht="36.75" customHeight="1" x14ac:dyDescent="0.25">
      <c r="B62" s="71"/>
      <c r="C62" s="76" t="s">
        <v>57</v>
      </c>
      <c r="D62" s="597" t="s">
        <v>254</v>
      </c>
      <c r="E62" s="597"/>
      <c r="F62" s="597"/>
      <c r="G62" s="685"/>
      <c r="H62" s="41"/>
      <c r="I62" s="636"/>
      <c r="J62" s="597"/>
      <c r="K62" s="34" t="s">
        <v>236</v>
      </c>
      <c r="L62" s="77">
        <v>0</v>
      </c>
      <c r="M62" s="41"/>
      <c r="N62" s="41"/>
      <c r="O62" s="41"/>
      <c r="P62" s="41"/>
      <c r="Q62" s="41"/>
      <c r="R62" s="72"/>
    </row>
    <row r="63" spans="2:18" s="26" customFormat="1" ht="36.75" customHeight="1" thickBot="1" x14ac:dyDescent="0.3">
      <c r="B63" s="71"/>
      <c r="C63" s="78" t="s">
        <v>64</v>
      </c>
      <c r="D63" s="674" t="s">
        <v>255</v>
      </c>
      <c r="E63" s="674"/>
      <c r="F63" s="674"/>
      <c r="G63" s="675"/>
      <c r="H63" s="41"/>
      <c r="I63" s="636" t="s">
        <v>237</v>
      </c>
      <c r="J63" s="597"/>
      <c r="K63" s="34" t="s">
        <v>205</v>
      </c>
      <c r="L63" s="77">
        <v>15</v>
      </c>
      <c r="M63" s="41"/>
      <c r="N63" s="41"/>
      <c r="O63" s="41"/>
      <c r="P63" s="41"/>
      <c r="Q63" s="41"/>
      <c r="R63" s="72"/>
    </row>
    <row r="64" spans="2:18" s="26" customFormat="1" ht="36.75" customHeight="1" x14ac:dyDescent="0.25">
      <c r="B64" s="71"/>
      <c r="C64" s="41"/>
      <c r="D64" s="41"/>
      <c r="E64" s="41"/>
      <c r="F64" s="41"/>
      <c r="G64" s="41"/>
      <c r="H64" s="41"/>
      <c r="I64" s="636"/>
      <c r="J64" s="597"/>
      <c r="K64" s="34" t="s">
        <v>214</v>
      </c>
      <c r="L64" s="77">
        <v>0</v>
      </c>
      <c r="M64" s="41"/>
      <c r="N64" s="41"/>
      <c r="O64" s="41"/>
      <c r="P64" s="41"/>
      <c r="Q64" s="41"/>
      <c r="R64" s="72"/>
    </row>
    <row r="65" spans="2:18" s="26" customFormat="1" ht="36.75" customHeight="1" x14ac:dyDescent="0.25">
      <c r="B65" s="71"/>
      <c r="C65" s="41"/>
      <c r="D65" s="41"/>
      <c r="E65" s="41"/>
      <c r="F65" s="41"/>
      <c r="G65" s="41"/>
      <c r="H65" s="41"/>
      <c r="I65" s="636" t="s">
        <v>238</v>
      </c>
      <c r="J65" s="597"/>
      <c r="K65" s="34" t="s">
        <v>206</v>
      </c>
      <c r="L65" s="77">
        <v>15</v>
      </c>
      <c r="M65" s="41"/>
      <c r="N65" s="41"/>
      <c r="O65" s="41"/>
      <c r="P65" s="41"/>
      <c r="Q65" s="41"/>
      <c r="R65" s="72"/>
    </row>
    <row r="66" spans="2:18" s="26" customFormat="1" ht="36.75" customHeight="1" x14ac:dyDescent="0.25">
      <c r="B66" s="71"/>
      <c r="C66" s="41"/>
      <c r="D66" s="41"/>
      <c r="E66" s="41"/>
      <c r="F66" s="41"/>
      <c r="G66" s="41"/>
      <c r="H66" s="41"/>
      <c r="I66" s="636"/>
      <c r="J66" s="597"/>
      <c r="K66" s="34" t="s">
        <v>239</v>
      </c>
      <c r="L66" s="77">
        <v>0</v>
      </c>
      <c r="M66" s="41"/>
      <c r="N66" s="41"/>
      <c r="O66" s="41"/>
      <c r="P66" s="41"/>
      <c r="Q66" s="41"/>
      <c r="R66" s="72"/>
    </row>
    <row r="67" spans="2:18" s="26" customFormat="1" ht="36.75" customHeight="1" x14ac:dyDescent="0.25">
      <c r="B67" s="71"/>
      <c r="C67" s="41"/>
      <c r="D67" s="41"/>
      <c r="E67" s="41"/>
      <c r="F67" s="41"/>
      <c r="G67" s="41"/>
      <c r="H67" s="41"/>
      <c r="I67" s="636" t="s">
        <v>240</v>
      </c>
      <c r="J67" s="597"/>
      <c r="K67" s="34" t="s">
        <v>60</v>
      </c>
      <c r="L67" s="77">
        <v>15</v>
      </c>
      <c r="M67" s="41"/>
      <c r="N67" s="41"/>
      <c r="O67" s="41"/>
      <c r="P67" s="41"/>
      <c r="Q67" s="41"/>
      <c r="R67" s="72"/>
    </row>
    <row r="68" spans="2:18" s="26" customFormat="1" ht="36.75" customHeight="1" x14ac:dyDescent="0.25">
      <c r="B68" s="71"/>
      <c r="C68" s="41"/>
      <c r="D68" s="41"/>
      <c r="E68" s="41"/>
      <c r="F68" s="41"/>
      <c r="G68" s="41"/>
      <c r="H68" s="41"/>
      <c r="I68" s="636"/>
      <c r="J68" s="597"/>
      <c r="K68" s="34" t="s">
        <v>210</v>
      </c>
      <c r="L68" s="77">
        <v>10</v>
      </c>
      <c r="M68" s="41"/>
      <c r="N68" s="41"/>
      <c r="O68" s="41"/>
      <c r="P68" s="41"/>
      <c r="Q68" s="41"/>
      <c r="R68" s="72"/>
    </row>
    <row r="69" spans="2:18" s="26" customFormat="1" ht="36.75" customHeight="1" x14ac:dyDescent="0.25">
      <c r="B69" s="71"/>
      <c r="C69" s="90" t="s">
        <v>630</v>
      </c>
      <c r="D69" s="41"/>
      <c r="E69" s="41"/>
      <c r="F69" s="41"/>
      <c r="G69" s="41"/>
      <c r="H69" s="41"/>
      <c r="I69" s="636"/>
      <c r="J69" s="597"/>
      <c r="K69" s="34" t="s">
        <v>241</v>
      </c>
      <c r="L69" s="77">
        <v>0</v>
      </c>
      <c r="M69" s="41"/>
      <c r="N69" s="41"/>
      <c r="O69" s="41"/>
      <c r="P69" s="41"/>
      <c r="Q69" s="41"/>
      <c r="R69" s="72"/>
    </row>
    <row r="70" spans="2:18" s="26" customFormat="1" ht="36.75" customHeight="1" x14ac:dyDescent="0.25">
      <c r="B70" s="71"/>
      <c r="C70" s="90" t="s">
        <v>631</v>
      </c>
      <c r="D70" s="41"/>
      <c r="E70" s="41"/>
      <c r="F70" s="41"/>
      <c r="G70" s="41"/>
      <c r="H70" s="41"/>
      <c r="I70" s="636" t="s">
        <v>242</v>
      </c>
      <c r="J70" s="597"/>
      <c r="K70" s="34" t="s">
        <v>207</v>
      </c>
      <c r="L70" s="77">
        <v>15</v>
      </c>
      <c r="M70" s="41"/>
      <c r="N70" s="41"/>
      <c r="O70" s="41"/>
      <c r="P70" s="41"/>
      <c r="Q70" s="41"/>
      <c r="R70" s="72"/>
    </row>
    <row r="71" spans="2:18" s="26" customFormat="1" ht="36.75" customHeight="1" x14ac:dyDescent="0.25">
      <c r="B71" s="71"/>
      <c r="C71" s="90" t="s">
        <v>632</v>
      </c>
      <c r="D71" s="41"/>
      <c r="E71" s="41"/>
      <c r="F71" s="41"/>
      <c r="G71" s="41"/>
      <c r="H71" s="41"/>
      <c r="I71" s="636"/>
      <c r="J71" s="597"/>
      <c r="K71" s="34" t="s">
        <v>243</v>
      </c>
      <c r="L71" s="77">
        <v>0</v>
      </c>
      <c r="M71" s="41"/>
      <c r="N71" s="41"/>
      <c r="O71" s="41"/>
      <c r="P71" s="41"/>
      <c r="Q71" s="41"/>
      <c r="R71" s="72"/>
    </row>
    <row r="72" spans="2:18" s="26" customFormat="1" ht="36.75" customHeight="1" x14ac:dyDescent="0.25">
      <c r="B72" s="71"/>
      <c r="C72" s="90" t="s">
        <v>633</v>
      </c>
      <c r="D72" s="41"/>
      <c r="E72" s="41"/>
      <c r="F72" s="41"/>
      <c r="G72" s="41"/>
      <c r="H72" s="41"/>
      <c r="I72" s="636" t="s">
        <v>244</v>
      </c>
      <c r="J72" s="597"/>
      <c r="K72" s="34" t="s">
        <v>208</v>
      </c>
      <c r="L72" s="77">
        <v>15</v>
      </c>
      <c r="M72" s="41"/>
      <c r="N72" s="41"/>
      <c r="O72" s="41"/>
      <c r="P72" s="41"/>
      <c r="Q72" s="41"/>
      <c r="R72" s="72"/>
    </row>
    <row r="73" spans="2:18" s="26" customFormat="1" ht="36.75" customHeight="1" x14ac:dyDescent="0.25">
      <c r="B73" s="71"/>
      <c r="C73" s="90" t="s">
        <v>634</v>
      </c>
      <c r="D73" s="41"/>
      <c r="E73" s="41"/>
      <c r="F73" s="41"/>
      <c r="G73" s="41"/>
      <c r="H73" s="41"/>
      <c r="I73" s="636"/>
      <c r="J73" s="597"/>
      <c r="K73" s="34" t="s">
        <v>212</v>
      </c>
      <c r="L73" s="77">
        <v>0</v>
      </c>
      <c r="M73" s="41"/>
      <c r="N73" s="41"/>
      <c r="O73" s="41"/>
      <c r="P73" s="41"/>
      <c r="Q73" s="41"/>
      <c r="R73" s="72"/>
    </row>
    <row r="74" spans="2:18" s="26" customFormat="1" ht="36.75" customHeight="1" x14ac:dyDescent="0.25">
      <c r="B74" s="71"/>
      <c r="C74" s="90" t="s">
        <v>635</v>
      </c>
      <c r="D74" s="41"/>
      <c r="E74" s="41"/>
      <c r="F74" s="41"/>
      <c r="G74" s="41"/>
      <c r="H74" s="41"/>
      <c r="I74" s="636" t="s">
        <v>245</v>
      </c>
      <c r="J74" s="597"/>
      <c r="K74" s="34" t="s">
        <v>209</v>
      </c>
      <c r="L74" s="77">
        <v>10</v>
      </c>
      <c r="M74" s="41"/>
      <c r="N74" s="41"/>
      <c r="O74" s="41"/>
      <c r="P74" s="41"/>
      <c r="Q74" s="41"/>
      <c r="R74" s="72"/>
    </row>
    <row r="75" spans="2:18" s="26" customFormat="1" ht="36.75" customHeight="1" x14ac:dyDescent="0.25">
      <c r="B75" s="71"/>
      <c r="C75" s="41"/>
      <c r="D75" s="41"/>
      <c r="E75" s="41"/>
      <c r="F75" s="41"/>
      <c r="G75" s="41"/>
      <c r="H75" s="41"/>
      <c r="I75" s="636"/>
      <c r="J75" s="597"/>
      <c r="K75" s="34" t="s">
        <v>211</v>
      </c>
      <c r="L75" s="77">
        <v>5</v>
      </c>
      <c r="M75" s="41"/>
      <c r="N75" s="41"/>
      <c r="O75" s="41"/>
      <c r="P75" s="41"/>
      <c r="Q75" s="41"/>
      <c r="R75" s="72"/>
    </row>
    <row r="76" spans="2:18" s="26" customFormat="1" ht="36.75" customHeight="1" thickBot="1" x14ac:dyDescent="0.3">
      <c r="B76" s="71"/>
      <c r="C76" s="41"/>
      <c r="D76" s="41"/>
      <c r="E76" s="41"/>
      <c r="F76" s="41"/>
      <c r="G76" s="41"/>
      <c r="H76" s="41"/>
      <c r="I76" s="676"/>
      <c r="J76" s="677"/>
      <c r="K76" s="79" t="s">
        <v>246</v>
      </c>
      <c r="L76" s="80">
        <v>0</v>
      </c>
      <c r="M76" s="41"/>
      <c r="N76" s="41"/>
      <c r="O76" s="41"/>
      <c r="P76" s="41"/>
      <c r="Q76" s="41"/>
      <c r="R76" s="72"/>
    </row>
    <row r="77" spans="2:18" s="26" customFormat="1" ht="36.75" customHeight="1" x14ac:dyDescent="0.25">
      <c r="B77" s="71"/>
      <c r="C77" s="41"/>
      <c r="D77" s="41"/>
      <c r="E77" s="41"/>
      <c r="F77" s="41"/>
      <c r="G77" s="41"/>
      <c r="H77" s="41"/>
      <c r="I77" s="81" t="s">
        <v>63</v>
      </c>
      <c r="J77" s="590" t="s">
        <v>248</v>
      </c>
      <c r="K77" s="590"/>
      <c r="L77" s="591"/>
      <c r="M77" s="41"/>
      <c r="N77" s="41"/>
      <c r="O77" s="41"/>
      <c r="P77" s="41"/>
      <c r="Q77" s="41"/>
      <c r="R77" s="72"/>
    </row>
    <row r="78" spans="2:18" s="26" customFormat="1" ht="36.75" customHeight="1" x14ac:dyDescent="0.25">
      <c r="B78" s="71"/>
      <c r="C78" s="41"/>
      <c r="D78" s="41"/>
      <c r="E78" s="41"/>
      <c r="F78" s="41"/>
      <c r="G78" s="41"/>
      <c r="H78" s="41"/>
      <c r="I78" s="76" t="s">
        <v>57</v>
      </c>
      <c r="J78" s="586" t="s">
        <v>249</v>
      </c>
      <c r="K78" s="586"/>
      <c r="L78" s="592"/>
      <c r="M78" s="41"/>
      <c r="N78" s="41"/>
      <c r="O78" s="41"/>
      <c r="P78" s="41"/>
      <c r="Q78" s="41"/>
      <c r="R78" s="72"/>
    </row>
    <row r="79" spans="2:18" s="26" customFormat="1" ht="36.75" customHeight="1" thickBot="1" x14ac:dyDescent="0.3">
      <c r="B79" s="71"/>
      <c r="C79" s="41"/>
      <c r="D79" s="41"/>
      <c r="E79" s="41"/>
      <c r="F79" s="41"/>
      <c r="G79" s="41"/>
      <c r="H79" s="41"/>
      <c r="I79" s="78" t="s">
        <v>64</v>
      </c>
      <c r="J79" s="674" t="s">
        <v>250</v>
      </c>
      <c r="K79" s="674"/>
      <c r="L79" s="675"/>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593" t="s">
        <v>257</v>
      </c>
      <c r="C81" s="594"/>
      <c r="D81" s="594"/>
      <c r="E81" s="594"/>
      <c r="F81" s="594"/>
      <c r="G81" s="594"/>
      <c r="H81" s="594"/>
      <c r="I81" s="594"/>
      <c r="J81" s="594"/>
      <c r="K81" s="594"/>
      <c r="L81" s="594"/>
      <c r="M81" s="594"/>
      <c r="N81" s="594"/>
      <c r="O81" s="594"/>
      <c r="P81" s="594"/>
      <c r="Q81" s="594"/>
      <c r="R81" s="595"/>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587" t="s">
        <v>258</v>
      </c>
      <c r="D83" s="588"/>
      <c r="E83" s="589"/>
      <c r="F83" s="82"/>
      <c r="G83" s="16"/>
      <c r="H83" s="16"/>
      <c r="I83" s="587" t="s">
        <v>262</v>
      </c>
      <c r="J83" s="588"/>
      <c r="K83" s="588"/>
      <c r="L83" s="588"/>
      <c r="M83" s="588"/>
      <c r="N83" s="588"/>
      <c r="O83" s="588"/>
      <c r="P83" s="589"/>
      <c r="Q83" s="481"/>
      <c r="R83" s="38"/>
    </row>
    <row r="84" spans="2:18" ht="33" customHeight="1" thickBot="1" x14ac:dyDescent="0.3">
      <c r="B84" s="37"/>
      <c r="C84" s="98" t="s">
        <v>259</v>
      </c>
      <c r="D84" s="99" t="s">
        <v>260</v>
      </c>
      <c r="E84" s="100" t="s">
        <v>261</v>
      </c>
      <c r="F84" s="16"/>
      <c r="G84" s="16"/>
      <c r="H84" s="16"/>
      <c r="I84" s="637"/>
      <c r="J84" s="638"/>
      <c r="K84" s="638"/>
      <c r="L84" s="638"/>
      <c r="M84" s="638"/>
      <c r="N84" s="638"/>
      <c r="O84" s="638"/>
      <c r="P84" s="639"/>
      <c r="Q84" s="481"/>
      <c r="R84" s="38"/>
    </row>
    <row r="85" spans="2:18" ht="29.25" customHeight="1" x14ac:dyDescent="0.25">
      <c r="B85" s="37"/>
      <c r="C85" s="101" t="s">
        <v>63</v>
      </c>
      <c r="D85" s="102" t="s">
        <v>63</v>
      </c>
      <c r="E85" s="103" t="s">
        <v>63</v>
      </c>
      <c r="F85" s="16"/>
      <c r="G85" s="16"/>
      <c r="H85" s="16"/>
      <c r="I85" s="73" t="s">
        <v>63</v>
      </c>
      <c r="J85" s="644" t="s">
        <v>263</v>
      </c>
      <c r="K85" s="645"/>
      <c r="L85" s="645"/>
      <c r="M85" s="645"/>
      <c r="N85" s="645"/>
      <c r="O85" s="645"/>
      <c r="P85" s="646"/>
      <c r="Q85" s="482"/>
      <c r="R85" s="38"/>
    </row>
    <row r="86" spans="2:18" ht="29.25" customHeight="1" x14ac:dyDescent="0.25">
      <c r="B86" s="37"/>
      <c r="C86" s="31" t="s">
        <v>63</v>
      </c>
      <c r="D86" s="32" t="s">
        <v>57</v>
      </c>
      <c r="E86" s="83" t="s">
        <v>57</v>
      </c>
      <c r="F86" s="16"/>
      <c r="G86" s="16"/>
      <c r="H86" s="16"/>
      <c r="I86" s="76" t="s">
        <v>57</v>
      </c>
      <c r="J86" s="577" t="s">
        <v>264</v>
      </c>
      <c r="K86" s="578"/>
      <c r="L86" s="578"/>
      <c r="M86" s="578"/>
      <c r="N86" s="578"/>
      <c r="O86" s="578"/>
      <c r="P86" s="640"/>
      <c r="Q86" s="482"/>
      <c r="R86" s="38"/>
    </row>
    <row r="87" spans="2:18" ht="29.25" customHeight="1" thickBot="1" x14ac:dyDescent="0.3">
      <c r="B87" s="37"/>
      <c r="C87" s="31" t="s">
        <v>63</v>
      </c>
      <c r="D87" s="32" t="s">
        <v>64</v>
      </c>
      <c r="E87" s="83" t="s">
        <v>64</v>
      </c>
      <c r="F87" s="16"/>
      <c r="G87" s="16"/>
      <c r="H87" s="16"/>
      <c r="I87" s="78" t="s">
        <v>64</v>
      </c>
      <c r="J87" s="641" t="s">
        <v>265</v>
      </c>
      <c r="K87" s="642"/>
      <c r="L87" s="642"/>
      <c r="M87" s="642"/>
      <c r="N87" s="642"/>
      <c r="O87" s="642"/>
      <c r="P87" s="643"/>
      <c r="Q87" s="482"/>
      <c r="R87" s="38"/>
    </row>
    <row r="88" spans="2:18" ht="29.25" customHeight="1" x14ac:dyDescent="0.25">
      <c r="B88" s="37"/>
      <c r="C88" s="31" t="s">
        <v>57</v>
      </c>
      <c r="D88" s="32" t="s">
        <v>63</v>
      </c>
      <c r="E88" s="83" t="s">
        <v>57</v>
      </c>
      <c r="F88" s="16"/>
      <c r="G88" s="16"/>
      <c r="H88" s="16"/>
      <c r="I88" s="16"/>
      <c r="J88" s="16"/>
      <c r="K88" s="16"/>
      <c r="L88" s="16"/>
      <c r="M88" s="16"/>
      <c r="N88" s="16"/>
      <c r="O88" s="16"/>
      <c r="P88" s="16"/>
      <c r="Q88" s="16"/>
      <c r="R88" s="38"/>
    </row>
    <row r="89" spans="2:18" ht="63" x14ac:dyDescent="0.25">
      <c r="B89" s="37"/>
      <c r="C89" s="31" t="s">
        <v>57</v>
      </c>
      <c r="D89" s="32" t="s">
        <v>57</v>
      </c>
      <c r="E89" s="83" t="s">
        <v>57</v>
      </c>
      <c r="F89" s="16"/>
      <c r="G89" s="16"/>
      <c r="H89" s="16"/>
      <c r="I89" s="84" t="s">
        <v>352</v>
      </c>
      <c r="J89" s="85"/>
      <c r="K89" s="16"/>
      <c r="L89" s="16"/>
      <c r="M89" s="16"/>
      <c r="N89" s="16"/>
      <c r="O89" s="16"/>
      <c r="P89" s="16"/>
      <c r="Q89" s="16"/>
      <c r="R89" s="38"/>
    </row>
    <row r="90" spans="2:18" ht="37.5" customHeight="1" x14ac:dyDescent="0.25">
      <c r="B90" s="37"/>
      <c r="C90" s="31" t="s">
        <v>57</v>
      </c>
      <c r="D90" s="32" t="s">
        <v>64</v>
      </c>
      <c r="E90" s="83" t="s">
        <v>64</v>
      </c>
      <c r="F90" s="16"/>
      <c r="G90" s="16"/>
      <c r="H90" s="16"/>
      <c r="I90" s="57">
        <v>0</v>
      </c>
      <c r="J90" s="85"/>
      <c r="K90" s="16"/>
      <c r="L90" s="16"/>
      <c r="M90" s="16"/>
      <c r="N90" s="16"/>
      <c r="O90" s="16"/>
      <c r="P90" s="16"/>
      <c r="Q90" s="16"/>
      <c r="R90" s="38"/>
    </row>
    <row r="91" spans="2:18" ht="37.5" customHeight="1" x14ac:dyDescent="0.25">
      <c r="B91" s="37"/>
      <c r="C91" s="33" t="s">
        <v>64</v>
      </c>
      <c r="D91" s="34" t="s">
        <v>63</v>
      </c>
      <c r="E91" s="86" t="s">
        <v>64</v>
      </c>
      <c r="F91" s="29"/>
      <c r="G91" s="29"/>
      <c r="H91" s="29"/>
      <c r="I91" s="57">
        <v>1</v>
      </c>
      <c r="J91" s="85"/>
      <c r="K91" s="29"/>
      <c r="L91" s="29"/>
      <c r="M91" s="30"/>
      <c r="N91" s="16"/>
      <c r="O91" s="16"/>
      <c r="P91" s="16"/>
      <c r="Q91" s="16"/>
      <c r="R91" s="38"/>
    </row>
    <row r="92" spans="2:18" ht="37.5" customHeight="1" x14ac:dyDescent="0.25">
      <c r="B92" s="37"/>
      <c r="C92" s="33" t="s">
        <v>64</v>
      </c>
      <c r="D92" s="32" t="s">
        <v>57</v>
      </c>
      <c r="E92" s="83" t="s">
        <v>64</v>
      </c>
      <c r="F92" s="41"/>
      <c r="G92" s="41"/>
      <c r="H92" s="41"/>
      <c r="I92" s="57">
        <v>2</v>
      </c>
      <c r="J92" s="85"/>
      <c r="K92" s="41"/>
      <c r="L92" s="41"/>
      <c r="M92" s="27"/>
      <c r="N92" s="16"/>
      <c r="O92" s="16"/>
      <c r="P92" s="16"/>
      <c r="Q92" s="16"/>
      <c r="R92" s="38"/>
    </row>
    <row r="93" spans="2:18" ht="37.5" customHeight="1" thickBot="1" x14ac:dyDescent="0.3">
      <c r="B93" s="37"/>
      <c r="C93" s="35" t="s">
        <v>64</v>
      </c>
      <c r="D93" s="36" t="s">
        <v>64</v>
      </c>
      <c r="E93" s="87" t="s">
        <v>64</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593" t="s">
        <v>165</v>
      </c>
      <c r="C98" s="594"/>
      <c r="D98" s="594"/>
      <c r="E98" s="594"/>
      <c r="F98" s="594"/>
      <c r="G98" s="594"/>
      <c r="H98" s="594"/>
      <c r="I98" s="594"/>
      <c r="J98" s="594"/>
      <c r="K98" s="594"/>
      <c r="L98" s="594"/>
      <c r="M98" s="594"/>
      <c r="N98" s="594"/>
      <c r="O98" s="594"/>
      <c r="P98" s="594"/>
      <c r="Q98" s="594"/>
      <c r="R98" s="595"/>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633" t="s">
        <v>157</v>
      </c>
      <c r="D100" s="633"/>
      <c r="E100" s="633" t="s">
        <v>158</v>
      </c>
      <c r="F100" s="633"/>
      <c r="G100" s="633" t="s">
        <v>159</v>
      </c>
      <c r="H100" s="633"/>
      <c r="I100" s="633" t="s">
        <v>160</v>
      </c>
      <c r="J100" s="633"/>
      <c r="K100" s="634" t="s">
        <v>161</v>
      </c>
      <c r="L100" s="635"/>
      <c r="M100" s="30"/>
      <c r="N100" s="40"/>
      <c r="O100" s="40"/>
      <c r="P100" s="40"/>
      <c r="Q100" s="40"/>
      <c r="R100" s="38"/>
    </row>
    <row r="101" spans="2:18" s="24" customFormat="1" ht="30" customHeight="1" x14ac:dyDescent="0.25">
      <c r="B101" s="105"/>
      <c r="C101" s="586" t="s">
        <v>63</v>
      </c>
      <c r="D101" s="586"/>
      <c r="E101" s="586" t="s">
        <v>162</v>
      </c>
      <c r="F101" s="586"/>
      <c r="G101" s="586" t="s">
        <v>162</v>
      </c>
      <c r="H101" s="586"/>
      <c r="I101" s="586">
        <v>2</v>
      </c>
      <c r="J101" s="586"/>
      <c r="K101" s="577">
        <v>2</v>
      </c>
      <c r="L101" s="579"/>
      <c r="M101" s="27"/>
      <c r="N101" s="104"/>
      <c r="O101" s="104"/>
      <c r="P101" s="104"/>
      <c r="Q101" s="104"/>
      <c r="R101" s="106"/>
    </row>
    <row r="102" spans="2:18" s="24" customFormat="1" ht="30" customHeight="1" x14ac:dyDescent="0.25">
      <c r="B102" s="105"/>
      <c r="C102" s="586" t="s">
        <v>63</v>
      </c>
      <c r="D102" s="586"/>
      <c r="E102" s="586" t="s">
        <v>162</v>
      </c>
      <c r="F102" s="586"/>
      <c r="G102" s="586" t="s">
        <v>163</v>
      </c>
      <c r="H102" s="586"/>
      <c r="I102" s="586">
        <v>2</v>
      </c>
      <c r="J102" s="586"/>
      <c r="K102" s="577">
        <v>1</v>
      </c>
      <c r="L102" s="579"/>
      <c r="M102" s="27"/>
      <c r="N102" s="104" t="s">
        <v>162</v>
      </c>
      <c r="O102" s="104"/>
      <c r="P102" s="104"/>
      <c r="Q102" s="104"/>
      <c r="R102" s="106"/>
    </row>
    <row r="103" spans="2:18" s="24" customFormat="1" ht="30" customHeight="1" x14ac:dyDescent="0.25">
      <c r="B103" s="105"/>
      <c r="C103" s="586" t="s">
        <v>63</v>
      </c>
      <c r="D103" s="586"/>
      <c r="E103" s="586" t="s">
        <v>162</v>
      </c>
      <c r="F103" s="586"/>
      <c r="G103" s="586" t="s">
        <v>164</v>
      </c>
      <c r="H103" s="586"/>
      <c r="I103" s="586">
        <v>2</v>
      </c>
      <c r="J103" s="586"/>
      <c r="K103" s="577">
        <v>0</v>
      </c>
      <c r="L103" s="579"/>
      <c r="M103" s="27"/>
      <c r="N103" s="104" t="s">
        <v>164</v>
      </c>
      <c r="O103" s="104"/>
      <c r="P103" s="104"/>
      <c r="Q103" s="104"/>
      <c r="R103" s="106"/>
    </row>
    <row r="104" spans="2:18" s="24" customFormat="1" ht="30" customHeight="1" x14ac:dyDescent="0.25">
      <c r="B104" s="105"/>
      <c r="C104" s="586" t="s">
        <v>63</v>
      </c>
      <c r="D104" s="586"/>
      <c r="E104" s="586" t="s">
        <v>164</v>
      </c>
      <c r="F104" s="586"/>
      <c r="G104" s="586" t="s">
        <v>162</v>
      </c>
      <c r="H104" s="586"/>
      <c r="I104" s="586">
        <v>0</v>
      </c>
      <c r="J104" s="586"/>
      <c r="K104" s="577">
        <v>2</v>
      </c>
      <c r="L104" s="579"/>
      <c r="M104" s="27"/>
      <c r="N104" s="104"/>
      <c r="O104" s="104"/>
      <c r="P104" s="104"/>
      <c r="Q104" s="104"/>
      <c r="R104" s="106"/>
    </row>
    <row r="105" spans="2:18" s="24" customFormat="1" ht="30" customHeight="1" x14ac:dyDescent="0.25">
      <c r="B105" s="105"/>
      <c r="C105" s="586" t="s">
        <v>57</v>
      </c>
      <c r="D105" s="586"/>
      <c r="E105" s="586" t="s">
        <v>162</v>
      </c>
      <c r="F105" s="586"/>
      <c r="G105" s="586" t="s">
        <v>162</v>
      </c>
      <c r="H105" s="586"/>
      <c r="I105" s="586">
        <v>1</v>
      </c>
      <c r="J105" s="586"/>
      <c r="K105" s="577">
        <v>1</v>
      </c>
      <c r="L105" s="579"/>
      <c r="M105" s="27"/>
      <c r="N105" s="104" t="s">
        <v>162</v>
      </c>
      <c r="O105" s="104"/>
      <c r="P105" s="104"/>
      <c r="Q105" s="104"/>
      <c r="R105" s="106"/>
    </row>
    <row r="106" spans="2:18" s="24" customFormat="1" ht="30" customHeight="1" x14ac:dyDescent="0.25">
      <c r="B106" s="105"/>
      <c r="C106" s="586" t="s">
        <v>57</v>
      </c>
      <c r="D106" s="586"/>
      <c r="E106" s="586" t="s">
        <v>162</v>
      </c>
      <c r="F106" s="586"/>
      <c r="G106" s="586" t="s">
        <v>163</v>
      </c>
      <c r="H106" s="586"/>
      <c r="I106" s="586">
        <v>1</v>
      </c>
      <c r="J106" s="586"/>
      <c r="K106" s="577">
        <v>0</v>
      </c>
      <c r="L106" s="579"/>
      <c r="M106" s="27"/>
      <c r="N106" s="104" t="s">
        <v>163</v>
      </c>
      <c r="O106" s="104"/>
      <c r="P106" s="104"/>
      <c r="Q106" s="104"/>
      <c r="R106" s="106"/>
    </row>
    <row r="107" spans="2:18" s="24" customFormat="1" ht="30" customHeight="1" x14ac:dyDescent="0.25">
      <c r="B107" s="105"/>
      <c r="C107" s="586" t="s">
        <v>57</v>
      </c>
      <c r="D107" s="586"/>
      <c r="E107" s="586" t="s">
        <v>162</v>
      </c>
      <c r="F107" s="586"/>
      <c r="G107" s="586" t="s">
        <v>164</v>
      </c>
      <c r="H107" s="586"/>
      <c r="I107" s="586">
        <v>1</v>
      </c>
      <c r="J107" s="586"/>
      <c r="K107" s="577">
        <v>0</v>
      </c>
      <c r="L107" s="579"/>
      <c r="M107" s="27"/>
      <c r="N107" s="104" t="s">
        <v>164</v>
      </c>
      <c r="O107" s="104"/>
      <c r="P107" s="104"/>
      <c r="Q107" s="104"/>
      <c r="R107" s="106"/>
    </row>
    <row r="108" spans="2:18" s="24" customFormat="1" ht="30" customHeight="1" x14ac:dyDescent="0.25">
      <c r="B108" s="105"/>
      <c r="C108" s="586" t="s">
        <v>57</v>
      </c>
      <c r="D108" s="586"/>
      <c r="E108" s="586" t="s">
        <v>164</v>
      </c>
      <c r="F108" s="586"/>
      <c r="G108" s="586" t="s">
        <v>162</v>
      </c>
      <c r="H108" s="586"/>
      <c r="I108" s="586">
        <v>0</v>
      </c>
      <c r="J108" s="586"/>
      <c r="K108" s="577">
        <v>1</v>
      </c>
      <c r="L108" s="579"/>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580" t="s">
        <v>568</v>
      </c>
      <c r="F110" s="581"/>
      <c r="G110" s="582"/>
      <c r="H110" s="16"/>
      <c r="I110" s="16"/>
      <c r="J110" s="16"/>
      <c r="K110" s="16"/>
      <c r="L110" s="16"/>
      <c r="M110" s="41"/>
      <c r="N110" s="40"/>
      <c r="O110" s="40"/>
      <c r="P110" s="40"/>
      <c r="Q110" s="40"/>
      <c r="R110" s="38"/>
    </row>
    <row r="111" spans="2:18" ht="20.25" customHeight="1" x14ac:dyDescent="0.25">
      <c r="B111" s="37"/>
      <c r="C111" s="16"/>
      <c r="D111" s="16"/>
      <c r="E111" s="577" t="s">
        <v>291</v>
      </c>
      <c r="F111" s="578"/>
      <c r="G111" s="579"/>
      <c r="H111" s="16"/>
      <c r="I111" s="16"/>
      <c r="J111" s="16"/>
      <c r="K111" s="16"/>
      <c r="L111" s="16"/>
      <c r="M111" s="41"/>
      <c r="N111" s="16"/>
      <c r="O111" s="16"/>
      <c r="P111" s="16"/>
      <c r="Q111" s="16"/>
      <c r="R111" s="38"/>
    </row>
    <row r="112" spans="2:18" ht="20.25" customHeight="1" x14ac:dyDescent="0.25">
      <c r="B112" s="37"/>
      <c r="C112" s="16"/>
      <c r="D112" s="16"/>
      <c r="E112" s="577" t="s">
        <v>292</v>
      </c>
      <c r="F112" s="578"/>
      <c r="G112" s="579"/>
      <c r="H112" s="16"/>
      <c r="I112" s="16"/>
      <c r="J112" s="16"/>
      <c r="K112" s="16"/>
      <c r="L112" s="16"/>
      <c r="M112" s="41"/>
      <c r="N112" s="16"/>
      <c r="O112" s="16"/>
      <c r="P112" s="16"/>
      <c r="Q112" s="16"/>
      <c r="R112" s="38"/>
    </row>
    <row r="113" spans="2:18" ht="20.25" customHeight="1" x14ac:dyDescent="0.25">
      <c r="B113" s="37"/>
      <c r="C113" s="16"/>
      <c r="D113" s="16"/>
      <c r="E113" s="577" t="s">
        <v>293</v>
      </c>
      <c r="F113" s="578"/>
      <c r="G113" s="579"/>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19"/>
  <sheetViews>
    <sheetView zoomScaleNormal="100" workbookViewId="0">
      <selection activeCell="F3" sqref="F3:L3"/>
    </sheetView>
  </sheetViews>
  <sheetFormatPr baseColWidth="10" defaultColWidth="11.42578125"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2" spans="2:16" ht="15.75" thickBot="1" x14ac:dyDescent="0.3"/>
    <row r="3" spans="2:16" s="2" customFormat="1" ht="39" customHeight="1" thickTop="1" x14ac:dyDescent="0.25">
      <c r="B3" s="715"/>
      <c r="C3" s="716"/>
      <c r="D3" s="719" t="s">
        <v>148</v>
      </c>
      <c r="E3" s="719"/>
      <c r="F3" s="720" t="s">
        <v>585</v>
      </c>
      <c r="G3" s="720"/>
      <c r="H3" s="720"/>
      <c r="I3" s="720"/>
      <c r="J3" s="720"/>
      <c r="K3" s="720"/>
      <c r="L3" s="720"/>
      <c r="M3" s="719" t="s">
        <v>149</v>
      </c>
      <c r="N3" s="719"/>
      <c r="O3" s="604" t="s">
        <v>588</v>
      </c>
      <c r="P3" s="606"/>
    </row>
    <row r="4" spans="2:16" s="2" customFormat="1" ht="45.75" customHeight="1" x14ac:dyDescent="0.25">
      <c r="B4" s="717"/>
      <c r="C4" s="655"/>
      <c r="D4" s="659" t="s">
        <v>150</v>
      </c>
      <c r="E4" s="659"/>
      <c r="F4" s="721" t="s">
        <v>586</v>
      </c>
      <c r="G4" s="721"/>
      <c r="H4" s="721"/>
      <c r="I4" s="721"/>
      <c r="J4" s="721"/>
      <c r="K4" s="721"/>
      <c r="L4" s="721"/>
      <c r="M4" s="659" t="s">
        <v>151</v>
      </c>
      <c r="N4" s="659"/>
      <c r="O4" s="721">
        <v>2</v>
      </c>
      <c r="P4" s="722"/>
    </row>
    <row r="5" spans="2:16" s="2" customFormat="1" ht="42" customHeight="1" thickBot="1" x14ac:dyDescent="0.3">
      <c r="B5" s="718"/>
      <c r="C5" s="657"/>
      <c r="D5" s="660" t="s">
        <v>152</v>
      </c>
      <c r="E5" s="660"/>
      <c r="F5" s="724" t="s">
        <v>587</v>
      </c>
      <c r="G5" s="724"/>
      <c r="H5" s="724"/>
      <c r="I5" s="724"/>
      <c r="J5" s="724"/>
      <c r="K5" s="724"/>
      <c r="L5" s="724"/>
      <c r="M5" s="647" t="s">
        <v>573</v>
      </c>
      <c r="N5" s="648"/>
      <c r="O5" s="649">
        <v>43776</v>
      </c>
      <c r="P5" s="723"/>
    </row>
    <row r="6" spans="2:16" ht="48" customHeight="1" x14ac:dyDescent="0.25">
      <c r="B6" s="712" t="s">
        <v>166</v>
      </c>
      <c r="C6" s="713"/>
      <c r="D6" s="713"/>
      <c r="E6" s="713"/>
      <c r="F6" s="713"/>
      <c r="G6" s="713"/>
      <c r="H6" s="713"/>
      <c r="I6" s="713"/>
      <c r="J6" s="713"/>
      <c r="K6" s="713"/>
      <c r="L6" s="713"/>
      <c r="M6" s="713"/>
      <c r="N6" s="713"/>
      <c r="O6" s="713"/>
      <c r="P6" s="714"/>
    </row>
    <row r="7" spans="2:16" ht="111.75" customHeight="1" x14ac:dyDescent="0.25">
      <c r="B7" s="698" t="s">
        <v>872</v>
      </c>
      <c r="C7" s="698"/>
      <c r="D7" s="698"/>
      <c r="E7" s="698"/>
      <c r="F7" s="698"/>
      <c r="G7" s="698"/>
      <c r="H7" s="698"/>
      <c r="I7" s="698"/>
      <c r="J7" s="698"/>
      <c r="K7" s="698"/>
      <c r="L7" s="698"/>
      <c r="M7" s="698"/>
      <c r="N7" s="698"/>
      <c r="O7" s="698"/>
      <c r="P7" s="698"/>
    </row>
    <row r="8" spans="2:16" ht="21.75" customHeight="1" x14ac:dyDescent="0.25">
      <c r="B8" s="711" t="s">
        <v>822</v>
      </c>
      <c r="C8" s="711"/>
      <c r="D8" s="711"/>
      <c r="E8" s="711"/>
      <c r="F8" s="711"/>
      <c r="G8" s="711"/>
      <c r="H8" s="711"/>
      <c r="I8" s="711"/>
      <c r="J8" s="711"/>
      <c r="K8" s="711"/>
      <c r="L8" s="711"/>
      <c r="M8" s="711"/>
      <c r="N8" s="711"/>
      <c r="O8" s="711"/>
      <c r="P8" s="711"/>
    </row>
    <row r="9" spans="2:16" ht="48.75" customHeight="1" x14ac:dyDescent="0.25">
      <c r="B9" s="711"/>
      <c r="C9" s="711"/>
      <c r="D9" s="711"/>
      <c r="E9" s="711"/>
      <c r="F9" s="711"/>
      <c r="G9" s="711"/>
      <c r="H9" s="711"/>
      <c r="I9" s="711"/>
      <c r="J9" s="711"/>
      <c r="K9" s="711"/>
      <c r="L9" s="711"/>
      <c r="M9" s="711"/>
      <c r="N9" s="711"/>
      <c r="O9" s="711"/>
      <c r="P9" s="711"/>
    </row>
    <row r="10" spans="2:16" ht="18.75" customHeight="1" x14ac:dyDescent="0.25">
      <c r="B10" s="711"/>
      <c r="C10" s="711"/>
      <c r="D10" s="711"/>
      <c r="E10" s="711"/>
      <c r="F10" s="711"/>
      <c r="G10" s="711"/>
      <c r="H10" s="711"/>
      <c r="I10" s="711"/>
      <c r="J10" s="711"/>
      <c r="K10" s="711"/>
      <c r="L10" s="711"/>
      <c r="M10" s="711"/>
      <c r="N10" s="711"/>
      <c r="O10" s="711"/>
      <c r="P10" s="711"/>
    </row>
    <row r="11" spans="2:16" ht="90.75" customHeight="1" x14ac:dyDescent="0.25">
      <c r="B11" s="699" t="s">
        <v>167</v>
      </c>
      <c r="C11" s="700"/>
      <c r="D11" s="701" t="s">
        <v>168</v>
      </c>
      <c r="E11" s="701"/>
      <c r="F11" s="701"/>
      <c r="G11" s="701"/>
      <c r="H11" s="701"/>
      <c r="I11" s="701"/>
      <c r="J11" s="701"/>
      <c r="K11" s="701"/>
      <c r="L11" s="701"/>
      <c r="M11" s="701"/>
      <c r="N11" s="701"/>
      <c r="O11" s="701"/>
      <c r="P11" s="702"/>
    </row>
    <row r="12" spans="2:16" ht="91.5" customHeight="1" x14ac:dyDescent="0.25">
      <c r="B12" s="703" t="s">
        <v>169</v>
      </c>
      <c r="C12" s="704"/>
      <c r="D12" s="705" t="s">
        <v>823</v>
      </c>
      <c r="E12" s="705"/>
      <c r="F12" s="705"/>
      <c r="G12" s="705"/>
      <c r="H12" s="705"/>
      <c r="I12" s="705"/>
      <c r="J12" s="705"/>
      <c r="K12" s="705"/>
      <c r="L12" s="705"/>
      <c r="M12" s="705"/>
      <c r="N12" s="705"/>
      <c r="O12" s="705"/>
      <c r="P12" s="706"/>
    </row>
    <row r="13" spans="2:16" ht="354" customHeight="1" x14ac:dyDescent="0.25">
      <c r="B13" s="703" t="s">
        <v>170</v>
      </c>
      <c r="C13" s="704"/>
      <c r="D13" s="707" t="s">
        <v>824</v>
      </c>
      <c r="E13" s="707"/>
      <c r="F13" s="707"/>
      <c r="G13" s="707"/>
      <c r="H13" s="707"/>
      <c r="I13" s="707"/>
      <c r="J13" s="707"/>
      <c r="K13" s="707"/>
      <c r="L13" s="707"/>
      <c r="M13" s="707"/>
      <c r="N13" s="707"/>
      <c r="O13" s="707"/>
      <c r="P13" s="708"/>
    </row>
    <row r="14" spans="2:16" ht="354.75" customHeight="1" x14ac:dyDescent="0.25">
      <c r="B14" s="696" t="s">
        <v>171</v>
      </c>
      <c r="C14" s="697"/>
      <c r="D14" s="709" t="s">
        <v>2304</v>
      </c>
      <c r="E14" s="709"/>
      <c r="F14" s="709"/>
      <c r="G14" s="709"/>
      <c r="H14" s="709"/>
      <c r="I14" s="709"/>
      <c r="J14" s="709"/>
      <c r="K14" s="709"/>
      <c r="L14" s="709"/>
      <c r="M14" s="709"/>
      <c r="N14" s="709"/>
      <c r="O14" s="709"/>
      <c r="P14" s="710"/>
    </row>
    <row r="15" spans="2:16" ht="111.75" customHeight="1" x14ac:dyDescent="0.25">
      <c r="B15" s="696" t="s">
        <v>825</v>
      </c>
      <c r="C15" s="697"/>
      <c r="D15" s="694" t="s">
        <v>826</v>
      </c>
      <c r="E15" s="694"/>
      <c r="F15" s="694"/>
      <c r="G15" s="694"/>
      <c r="H15" s="694"/>
      <c r="I15" s="694"/>
      <c r="J15" s="694"/>
      <c r="K15" s="694"/>
      <c r="L15" s="694"/>
      <c r="M15" s="694"/>
      <c r="N15" s="694"/>
      <c r="O15" s="694"/>
      <c r="P15" s="695"/>
    </row>
    <row r="16" spans="2:16" ht="42" customHeight="1" x14ac:dyDescent="0.25">
      <c r="B16" s="107"/>
      <c r="C16" s="16"/>
      <c r="D16" s="16"/>
      <c r="E16" s="16"/>
      <c r="F16" s="16"/>
      <c r="G16" s="16"/>
      <c r="H16" s="16"/>
      <c r="I16" s="16"/>
      <c r="J16" s="16"/>
      <c r="K16" s="16"/>
      <c r="L16" s="16"/>
      <c r="M16" s="16"/>
      <c r="N16" s="16"/>
      <c r="O16" s="16"/>
      <c r="P16" s="108"/>
    </row>
    <row r="17" spans="2:16" ht="15.75" x14ac:dyDescent="0.25">
      <c r="B17" s="107"/>
      <c r="C17" s="16"/>
      <c r="D17" s="16"/>
      <c r="E17" s="16"/>
      <c r="F17" s="16"/>
      <c r="G17" s="16"/>
      <c r="H17" s="16"/>
      <c r="I17" s="16"/>
      <c r="J17" s="16"/>
      <c r="K17" s="16"/>
      <c r="L17" s="16"/>
      <c r="M17" s="16"/>
      <c r="N17" s="16"/>
      <c r="O17" s="16"/>
      <c r="P17" s="108"/>
    </row>
    <row r="18" spans="2:16" ht="16.5" thickBot="1" x14ac:dyDescent="0.3">
      <c r="B18" s="109"/>
      <c r="C18" s="110"/>
      <c r="D18" s="110"/>
      <c r="E18" s="110"/>
      <c r="F18" s="110"/>
      <c r="G18" s="110"/>
      <c r="H18" s="110"/>
      <c r="I18" s="110"/>
      <c r="J18" s="110"/>
      <c r="K18" s="110"/>
      <c r="L18" s="110"/>
      <c r="M18" s="110"/>
      <c r="N18" s="110"/>
      <c r="O18" s="110"/>
      <c r="P18" s="111"/>
    </row>
    <row r="19" spans="2:16" ht="16.5" thickTop="1" x14ac:dyDescent="0.25">
      <c r="B19" s="112"/>
      <c r="C19" s="112"/>
      <c r="D19" s="112"/>
      <c r="E19" s="112"/>
      <c r="F19" s="112"/>
      <c r="G19" s="112"/>
      <c r="H19" s="112"/>
      <c r="I19" s="112"/>
      <c r="J19" s="112"/>
      <c r="K19" s="112"/>
      <c r="L19" s="112"/>
      <c r="M19" s="112"/>
      <c r="N19" s="112"/>
      <c r="O19" s="112"/>
      <c r="P19" s="112"/>
    </row>
  </sheetData>
  <sheetProtection algorithmName="SHA-512" hashValue="UZSes/s9T4Frr6N2TsS2J7JCfnlKRHOhDiF7N/tCxo2B4/Eo/oVwPkflfRN0lXylxVFGO4jHK6A9tVlXr9goAg==" saltValue="Z1H6psdCP+Rcdm0ksFJXJg==" spinCount="100000" sheet="1" selectLockedCells="1" autoFilter="0" pivotTables="0" selectUnlockedCells="1"/>
  <mergeCells count="26">
    <mergeCell ref="B6:P6"/>
    <mergeCell ref="B3:C5"/>
    <mergeCell ref="D3:E3"/>
    <mergeCell ref="F3:L3"/>
    <mergeCell ref="M3:N3"/>
    <mergeCell ref="O3:P3"/>
    <mergeCell ref="D4:E4"/>
    <mergeCell ref="F4:L4"/>
    <mergeCell ref="M4:N4"/>
    <mergeCell ref="O4:P4"/>
    <mergeCell ref="M5:N5"/>
    <mergeCell ref="O5:P5"/>
    <mergeCell ref="D5:E5"/>
    <mergeCell ref="F5:L5"/>
    <mergeCell ref="D15:P15"/>
    <mergeCell ref="B14:C14"/>
    <mergeCell ref="B15:C15"/>
    <mergeCell ref="B7:P7"/>
    <mergeCell ref="B11:C11"/>
    <mergeCell ref="D11:P11"/>
    <mergeCell ref="B12:C12"/>
    <mergeCell ref="D12:P12"/>
    <mergeCell ref="B13:C13"/>
    <mergeCell ref="D13:P13"/>
    <mergeCell ref="D14:P14"/>
    <mergeCell ref="B8:P10"/>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Normal="100" workbookViewId="0">
      <selection activeCell="A3" sqref="A3"/>
    </sheetView>
  </sheetViews>
  <sheetFormatPr baseColWidth="10" defaultColWidth="11.42578125" defaultRowHeight="15" x14ac:dyDescent="0.25"/>
  <cols>
    <col min="1" max="1" width="2" style="1" customWidth="1"/>
    <col min="2" max="2" width="14.140625" style="138" customWidth="1"/>
    <col min="3" max="3" width="14.85546875" style="138" customWidth="1"/>
    <col min="4" max="4" width="11.42578125" style="138"/>
    <col min="5" max="5" width="31.28515625" style="139" customWidth="1"/>
    <col min="6" max="6" width="3" style="138" customWidth="1"/>
    <col min="7" max="7" width="73" style="138" customWidth="1"/>
    <col min="8" max="8" width="39" style="138" customWidth="1"/>
    <col min="9" max="9" width="30.5703125" style="138" customWidth="1"/>
    <col min="10" max="10" width="94.7109375" style="138" customWidth="1"/>
    <col min="11" max="11" width="54.85546875" style="138" customWidth="1"/>
    <col min="12" max="12" width="37" style="138" customWidth="1"/>
    <col min="13" max="13" width="41.85546875" style="138" customWidth="1"/>
    <col min="14" max="16384" width="11.42578125" style="1"/>
  </cols>
  <sheetData>
    <row r="1" spans="2:13" ht="9.75" customHeight="1" thickBot="1" x14ac:dyDescent="0.3"/>
    <row r="2" spans="2:13" s="2" customFormat="1" ht="50.25" customHeight="1" x14ac:dyDescent="0.25">
      <c r="B2" s="652"/>
      <c r="C2" s="653"/>
      <c r="D2" s="658" t="s">
        <v>148</v>
      </c>
      <c r="E2" s="658"/>
      <c r="F2" s="734" t="s">
        <v>585</v>
      </c>
      <c r="G2" s="735"/>
      <c r="H2" s="735"/>
      <c r="I2" s="735"/>
      <c r="J2" s="736"/>
      <c r="K2" s="728" t="s">
        <v>149</v>
      </c>
      <c r="L2" s="729"/>
      <c r="M2" s="140" t="s">
        <v>588</v>
      </c>
    </row>
    <row r="3" spans="2:13" s="2" customFormat="1" ht="46.5" customHeight="1" x14ac:dyDescent="0.25">
      <c r="B3" s="654"/>
      <c r="C3" s="655"/>
      <c r="D3" s="659" t="s">
        <v>150</v>
      </c>
      <c r="E3" s="659"/>
      <c r="F3" s="737" t="s">
        <v>586</v>
      </c>
      <c r="G3" s="738"/>
      <c r="H3" s="738"/>
      <c r="I3" s="738"/>
      <c r="J3" s="739"/>
      <c r="K3" s="730" t="s">
        <v>151</v>
      </c>
      <c r="L3" s="731"/>
      <c r="M3" s="141">
        <v>2</v>
      </c>
    </row>
    <row r="4" spans="2:13" s="2" customFormat="1" ht="42" customHeight="1" thickBot="1" x14ac:dyDescent="0.3">
      <c r="B4" s="656"/>
      <c r="C4" s="657"/>
      <c r="D4" s="660" t="s">
        <v>152</v>
      </c>
      <c r="E4" s="660"/>
      <c r="F4" s="740" t="s">
        <v>587</v>
      </c>
      <c r="G4" s="741"/>
      <c r="H4" s="741"/>
      <c r="I4" s="741"/>
      <c r="J4" s="742"/>
      <c r="K4" s="732" t="s">
        <v>573</v>
      </c>
      <c r="L4" s="733"/>
      <c r="M4" s="142">
        <v>43776</v>
      </c>
    </row>
    <row r="5" spans="2:13" ht="63" customHeight="1" thickBot="1" x14ac:dyDescent="0.3">
      <c r="B5" s="593" t="s">
        <v>172</v>
      </c>
      <c r="C5" s="594"/>
      <c r="D5" s="594"/>
      <c r="E5" s="594"/>
      <c r="F5" s="594"/>
      <c r="G5" s="594"/>
      <c r="H5" s="594"/>
      <c r="I5" s="594"/>
      <c r="J5" s="594"/>
      <c r="K5" s="594"/>
      <c r="L5" s="594"/>
      <c r="M5" s="595"/>
    </row>
    <row r="6" spans="2:13" ht="42" customHeight="1" thickBot="1" x14ac:dyDescent="0.3">
      <c r="B6" s="725" t="s">
        <v>819</v>
      </c>
      <c r="C6" s="726"/>
      <c r="D6" s="726"/>
      <c r="E6" s="726"/>
      <c r="F6" s="726"/>
      <c r="G6" s="726"/>
      <c r="H6" s="726"/>
      <c r="I6" s="726"/>
      <c r="J6" s="726"/>
      <c r="K6" s="726"/>
      <c r="L6" s="726"/>
      <c r="M6" s="727"/>
    </row>
    <row r="7" spans="2:13" ht="27.75" customHeight="1" thickBot="1" x14ac:dyDescent="0.3">
      <c r="B7" s="743" t="s">
        <v>274</v>
      </c>
      <c r="C7" s="744"/>
      <c r="D7" s="744"/>
      <c r="E7" s="744"/>
      <c r="F7" s="744"/>
      <c r="G7" s="744"/>
      <c r="H7" s="744"/>
      <c r="I7" s="744"/>
      <c r="J7" s="744"/>
      <c r="K7" s="744"/>
      <c r="L7" s="744"/>
      <c r="M7" s="745"/>
    </row>
    <row r="8" spans="2:13" ht="90.75" customHeight="1" thickBot="1" x14ac:dyDescent="0.3">
      <c r="B8" s="746" t="s">
        <v>271</v>
      </c>
      <c r="C8" s="746"/>
      <c r="D8" s="746"/>
      <c r="E8" s="747" t="s">
        <v>827</v>
      </c>
      <c r="F8" s="747"/>
      <c r="G8" s="748" t="s">
        <v>846</v>
      </c>
      <c r="H8" s="748"/>
      <c r="I8" s="748"/>
      <c r="J8" s="748"/>
      <c r="K8" s="748"/>
      <c r="L8" s="748"/>
      <c r="M8" s="748"/>
    </row>
    <row r="9" spans="2:13" ht="15.75" thickBot="1" x14ac:dyDescent="0.3">
      <c r="B9" s="746"/>
      <c r="C9" s="746"/>
      <c r="D9" s="746"/>
      <c r="E9" s="747"/>
      <c r="F9" s="747"/>
      <c r="G9" s="748"/>
      <c r="H9" s="748"/>
      <c r="I9" s="748"/>
      <c r="J9" s="748"/>
      <c r="K9" s="748"/>
      <c r="L9" s="748"/>
      <c r="M9" s="748"/>
    </row>
    <row r="10" spans="2:13" ht="34.5" customHeight="1" thickBot="1" x14ac:dyDescent="0.3">
      <c r="B10" s="746"/>
      <c r="C10" s="746"/>
      <c r="D10" s="746"/>
      <c r="E10" s="747" t="s">
        <v>828</v>
      </c>
      <c r="F10" s="747"/>
      <c r="G10" s="748" t="s">
        <v>804</v>
      </c>
      <c r="H10" s="748"/>
      <c r="I10" s="748"/>
      <c r="J10" s="748"/>
      <c r="K10" s="748"/>
      <c r="L10" s="748"/>
      <c r="M10" s="748"/>
    </row>
    <row r="11" spans="2:13" ht="81.75" customHeight="1" thickBot="1" x14ac:dyDescent="0.3">
      <c r="B11" s="746"/>
      <c r="C11" s="746"/>
      <c r="D11" s="746"/>
      <c r="E11" s="747"/>
      <c r="F11" s="747"/>
      <c r="G11" s="748"/>
      <c r="H11" s="748"/>
      <c r="I11" s="748"/>
      <c r="J11" s="748"/>
      <c r="K11" s="748"/>
      <c r="L11" s="748"/>
      <c r="M11" s="748"/>
    </row>
    <row r="12" spans="2:13" ht="27.75" customHeight="1" thickBot="1" x14ac:dyDescent="0.3">
      <c r="B12" s="746"/>
      <c r="C12" s="746"/>
      <c r="D12" s="746"/>
      <c r="E12" s="747" t="s">
        <v>829</v>
      </c>
      <c r="F12" s="747"/>
      <c r="G12" s="748" t="s">
        <v>805</v>
      </c>
      <c r="H12" s="748"/>
      <c r="I12" s="748"/>
      <c r="J12" s="748"/>
      <c r="K12" s="748"/>
      <c r="L12" s="748"/>
      <c r="M12" s="748"/>
    </row>
    <row r="13" spans="2:13" ht="49.5" customHeight="1" thickBot="1" x14ac:dyDescent="0.3">
      <c r="B13" s="746"/>
      <c r="C13" s="746"/>
      <c r="D13" s="746"/>
      <c r="E13" s="747"/>
      <c r="F13" s="747"/>
      <c r="G13" s="748"/>
      <c r="H13" s="748"/>
      <c r="I13" s="748"/>
      <c r="J13" s="748"/>
      <c r="K13" s="748"/>
      <c r="L13" s="748"/>
      <c r="M13" s="748"/>
    </row>
    <row r="14" spans="2:13" ht="27.75" customHeight="1" thickBot="1" x14ac:dyDescent="0.3">
      <c r="B14" s="746"/>
      <c r="C14" s="746"/>
      <c r="D14" s="746"/>
      <c r="E14" s="747" t="s">
        <v>830</v>
      </c>
      <c r="F14" s="747"/>
      <c r="G14" s="748" t="s">
        <v>806</v>
      </c>
      <c r="H14" s="748"/>
      <c r="I14" s="748"/>
      <c r="J14" s="748"/>
      <c r="K14" s="748"/>
      <c r="L14" s="748"/>
      <c r="M14" s="748"/>
    </row>
    <row r="15" spans="2:13" ht="60" customHeight="1" thickBot="1" x14ac:dyDescent="0.3">
      <c r="B15" s="746"/>
      <c r="C15" s="746"/>
      <c r="D15" s="746"/>
      <c r="E15" s="747"/>
      <c r="F15" s="747"/>
      <c r="G15" s="748"/>
      <c r="H15" s="748"/>
      <c r="I15" s="748"/>
      <c r="J15" s="748"/>
      <c r="K15" s="748"/>
      <c r="L15" s="748"/>
      <c r="M15" s="748"/>
    </row>
    <row r="16" spans="2:13" ht="27.75" customHeight="1" thickBot="1" x14ac:dyDescent="0.3">
      <c r="B16" s="746"/>
      <c r="C16" s="746"/>
      <c r="D16" s="746"/>
      <c r="E16" s="747" t="s">
        <v>831</v>
      </c>
      <c r="F16" s="747"/>
      <c r="G16" s="748" t="s">
        <v>807</v>
      </c>
      <c r="H16" s="748"/>
      <c r="I16" s="748"/>
      <c r="J16" s="748"/>
      <c r="K16" s="748"/>
      <c r="L16" s="748"/>
      <c r="M16" s="748"/>
    </row>
    <row r="17" spans="2:13" ht="47.25" customHeight="1" thickBot="1" x14ac:dyDescent="0.3">
      <c r="B17" s="746"/>
      <c r="C17" s="746"/>
      <c r="D17" s="746"/>
      <c r="E17" s="747"/>
      <c r="F17" s="747"/>
      <c r="G17" s="748"/>
      <c r="H17" s="748"/>
      <c r="I17" s="748"/>
      <c r="J17" s="748"/>
      <c r="K17" s="748"/>
      <c r="L17" s="748"/>
      <c r="M17" s="748"/>
    </row>
    <row r="18" spans="2:13" ht="39.75" customHeight="1" thickBot="1" x14ac:dyDescent="0.3">
      <c r="B18" s="746"/>
      <c r="C18" s="746"/>
      <c r="D18" s="746"/>
      <c r="E18" s="747" t="s">
        <v>832</v>
      </c>
      <c r="F18" s="747"/>
      <c r="G18" s="748" t="s">
        <v>808</v>
      </c>
      <c r="H18" s="748"/>
      <c r="I18" s="748"/>
      <c r="J18" s="748"/>
      <c r="K18" s="748"/>
      <c r="L18" s="748"/>
      <c r="M18" s="748"/>
    </row>
    <row r="19" spans="2:13" ht="48.75" customHeight="1" thickBot="1" x14ac:dyDescent="0.3">
      <c r="B19" s="746"/>
      <c r="C19" s="746"/>
      <c r="D19" s="746"/>
      <c r="E19" s="747"/>
      <c r="F19" s="747"/>
      <c r="G19" s="748"/>
      <c r="H19" s="748"/>
      <c r="I19" s="748"/>
      <c r="J19" s="748"/>
      <c r="K19" s="748"/>
      <c r="L19" s="748"/>
      <c r="M19" s="748"/>
    </row>
    <row r="20" spans="2:13" ht="39.75" customHeight="1" thickBot="1" x14ac:dyDescent="0.3">
      <c r="B20" s="746" t="s">
        <v>272</v>
      </c>
      <c r="C20" s="746"/>
      <c r="D20" s="746"/>
      <c r="E20" s="747" t="s">
        <v>833</v>
      </c>
      <c r="F20" s="747"/>
      <c r="G20" s="748" t="s">
        <v>809</v>
      </c>
      <c r="H20" s="748"/>
      <c r="I20" s="748"/>
      <c r="J20" s="748"/>
      <c r="K20" s="748"/>
      <c r="L20" s="748"/>
      <c r="M20" s="748"/>
    </row>
    <row r="21" spans="2:13" ht="47.25" customHeight="1" thickBot="1" x14ac:dyDescent="0.3">
      <c r="B21" s="746"/>
      <c r="C21" s="746"/>
      <c r="D21" s="746"/>
      <c r="E21" s="747"/>
      <c r="F21" s="747"/>
      <c r="G21" s="748"/>
      <c r="H21" s="748"/>
      <c r="I21" s="748"/>
      <c r="J21" s="748"/>
      <c r="K21" s="748"/>
      <c r="L21" s="748"/>
      <c r="M21" s="748"/>
    </row>
    <row r="22" spans="2:13" ht="66" customHeight="1" thickBot="1" x14ac:dyDescent="0.3">
      <c r="B22" s="746"/>
      <c r="C22" s="746"/>
      <c r="D22" s="746"/>
      <c r="E22" s="747" t="s">
        <v>834</v>
      </c>
      <c r="F22" s="747"/>
      <c r="G22" s="748" t="s">
        <v>810</v>
      </c>
      <c r="H22" s="748"/>
      <c r="I22" s="748"/>
      <c r="J22" s="748"/>
      <c r="K22" s="748"/>
      <c r="L22" s="748"/>
      <c r="M22" s="748"/>
    </row>
    <row r="23" spans="2:13" ht="45.75" customHeight="1" thickBot="1" x14ac:dyDescent="0.3">
      <c r="B23" s="746"/>
      <c r="C23" s="746"/>
      <c r="D23" s="746"/>
      <c r="E23" s="747"/>
      <c r="F23" s="747"/>
      <c r="G23" s="748"/>
      <c r="H23" s="748"/>
      <c r="I23" s="748"/>
      <c r="J23" s="748"/>
      <c r="K23" s="748"/>
      <c r="L23" s="748"/>
      <c r="M23" s="748"/>
    </row>
    <row r="24" spans="2:13" ht="27.75" customHeight="1" thickBot="1" x14ac:dyDescent="0.3">
      <c r="B24" s="746"/>
      <c r="C24" s="746"/>
      <c r="D24" s="746"/>
      <c r="E24" s="747" t="s">
        <v>835</v>
      </c>
      <c r="F24" s="747"/>
      <c r="G24" s="748" t="s">
        <v>811</v>
      </c>
      <c r="H24" s="748"/>
      <c r="I24" s="748"/>
      <c r="J24" s="748"/>
      <c r="K24" s="748"/>
      <c r="L24" s="748"/>
      <c r="M24" s="748"/>
    </row>
    <row r="25" spans="2:13" ht="51" customHeight="1" thickBot="1" x14ac:dyDescent="0.3">
      <c r="B25" s="746"/>
      <c r="C25" s="746"/>
      <c r="D25" s="746"/>
      <c r="E25" s="747"/>
      <c r="F25" s="747"/>
      <c r="G25" s="748"/>
      <c r="H25" s="748"/>
      <c r="I25" s="748"/>
      <c r="J25" s="748"/>
      <c r="K25" s="748"/>
      <c r="L25" s="748"/>
      <c r="M25" s="748"/>
    </row>
    <row r="26" spans="2:13" ht="35.25" customHeight="1" thickBot="1" x14ac:dyDescent="0.3">
      <c r="B26" s="746"/>
      <c r="C26" s="746"/>
      <c r="D26" s="746"/>
      <c r="E26" s="747" t="s">
        <v>836</v>
      </c>
      <c r="F26" s="747"/>
      <c r="G26" s="748" t="s">
        <v>812</v>
      </c>
      <c r="H26" s="748"/>
      <c r="I26" s="748"/>
      <c r="J26" s="748"/>
      <c r="K26" s="748"/>
      <c r="L26" s="748"/>
      <c r="M26" s="748"/>
    </row>
    <row r="27" spans="2:13" ht="63.75" customHeight="1" thickBot="1" x14ac:dyDescent="0.3">
      <c r="B27" s="746"/>
      <c r="C27" s="746"/>
      <c r="D27" s="746"/>
      <c r="E27" s="747"/>
      <c r="F27" s="747"/>
      <c r="G27" s="748"/>
      <c r="H27" s="748"/>
      <c r="I27" s="748"/>
      <c r="J27" s="748"/>
      <c r="K27" s="748"/>
      <c r="L27" s="748"/>
      <c r="M27" s="748"/>
    </row>
    <row r="28" spans="2:13" ht="53.25" customHeight="1" thickBot="1" x14ac:dyDescent="0.3">
      <c r="B28" s="746"/>
      <c r="C28" s="746"/>
      <c r="D28" s="746"/>
      <c r="E28" s="747" t="s">
        <v>837</v>
      </c>
      <c r="F28" s="747"/>
      <c r="G28" s="748" t="s">
        <v>813</v>
      </c>
      <c r="H28" s="748"/>
      <c r="I28" s="748"/>
      <c r="J28" s="748"/>
      <c r="K28" s="748"/>
      <c r="L28" s="748"/>
      <c r="M28" s="748"/>
    </row>
    <row r="29" spans="2:13" ht="78.75" customHeight="1" thickBot="1" x14ac:dyDescent="0.3">
      <c r="B29" s="746"/>
      <c r="C29" s="746"/>
      <c r="D29" s="746"/>
      <c r="E29" s="747"/>
      <c r="F29" s="747"/>
      <c r="G29" s="748"/>
      <c r="H29" s="748"/>
      <c r="I29" s="748"/>
      <c r="J29" s="748"/>
      <c r="K29" s="748"/>
      <c r="L29" s="748"/>
      <c r="M29" s="748"/>
    </row>
    <row r="30" spans="2:13" ht="39" customHeight="1" thickBot="1" x14ac:dyDescent="0.3">
      <c r="B30" s="746"/>
      <c r="C30" s="746"/>
      <c r="D30" s="746"/>
      <c r="E30" s="747" t="s">
        <v>838</v>
      </c>
      <c r="F30" s="747"/>
      <c r="G30" s="748" t="s">
        <v>814</v>
      </c>
      <c r="H30" s="748"/>
      <c r="I30" s="748"/>
      <c r="J30" s="748"/>
      <c r="K30" s="748"/>
      <c r="L30" s="748"/>
      <c r="M30" s="748"/>
    </row>
    <row r="31" spans="2:13" ht="65.25" customHeight="1" thickBot="1" x14ac:dyDescent="0.3">
      <c r="B31" s="746"/>
      <c r="C31" s="746"/>
      <c r="D31" s="746"/>
      <c r="E31" s="747"/>
      <c r="F31" s="747"/>
      <c r="G31" s="748"/>
      <c r="H31" s="748"/>
      <c r="I31" s="748"/>
      <c r="J31" s="748"/>
      <c r="K31" s="748"/>
      <c r="L31" s="748"/>
      <c r="M31" s="748"/>
    </row>
    <row r="32" spans="2:13" ht="106.5" customHeight="1" thickBot="1" x14ac:dyDescent="0.3">
      <c r="B32" s="749" t="s">
        <v>273</v>
      </c>
      <c r="C32" s="750"/>
      <c r="D32" s="751"/>
      <c r="E32" s="755" t="s">
        <v>152</v>
      </c>
      <c r="F32" s="756"/>
      <c r="G32" s="113" t="s">
        <v>839</v>
      </c>
      <c r="H32" s="113" t="s">
        <v>840</v>
      </c>
      <c r="I32" s="113" t="s">
        <v>841</v>
      </c>
      <c r="J32" s="113" t="s">
        <v>842</v>
      </c>
      <c r="K32" s="113" t="s">
        <v>843</v>
      </c>
      <c r="L32" s="114" t="s">
        <v>844</v>
      </c>
      <c r="M32" s="114" t="s">
        <v>845</v>
      </c>
    </row>
    <row r="33" spans="2:13" ht="130.5" customHeight="1" thickBot="1" x14ac:dyDescent="0.3">
      <c r="B33" s="752"/>
      <c r="C33" s="753"/>
      <c r="D33" s="754"/>
      <c r="E33" s="136" t="s">
        <v>14</v>
      </c>
      <c r="F33" s="115"/>
      <c r="G33" s="116" t="s">
        <v>298</v>
      </c>
      <c r="H33" s="116"/>
      <c r="I33" s="116"/>
      <c r="J33" s="116" t="s">
        <v>300</v>
      </c>
      <c r="K33" s="116" t="s">
        <v>301</v>
      </c>
      <c r="L33" s="117"/>
      <c r="M33" s="117"/>
    </row>
    <row r="34" spans="2:13" ht="186" customHeight="1" thickBot="1" x14ac:dyDescent="0.3">
      <c r="B34" s="752"/>
      <c r="C34" s="753"/>
      <c r="D34" s="754"/>
      <c r="E34" s="136" t="s">
        <v>8</v>
      </c>
      <c r="F34" s="115"/>
      <c r="G34" s="116" t="s">
        <v>302</v>
      </c>
      <c r="H34" s="116"/>
      <c r="I34" s="116"/>
      <c r="J34" s="116" t="s">
        <v>303</v>
      </c>
      <c r="K34" s="116" t="s">
        <v>304</v>
      </c>
      <c r="L34" s="117"/>
      <c r="M34" s="117"/>
    </row>
    <row r="35" spans="2:13" ht="225.75" customHeight="1" thickBot="1" x14ac:dyDescent="0.3">
      <c r="B35" s="752"/>
      <c r="C35" s="753"/>
      <c r="D35" s="754"/>
      <c r="E35" s="136" t="s">
        <v>11</v>
      </c>
      <c r="F35" s="115"/>
      <c r="G35" s="116" t="s">
        <v>305</v>
      </c>
      <c r="H35" s="116"/>
      <c r="I35" s="116"/>
      <c r="J35" s="116" t="s">
        <v>306</v>
      </c>
      <c r="K35" s="116" t="s">
        <v>307</v>
      </c>
      <c r="L35" s="117"/>
      <c r="M35" s="117"/>
    </row>
    <row r="36" spans="2:13" ht="145.5" customHeight="1" thickBot="1" x14ac:dyDescent="0.3">
      <c r="B36" s="752"/>
      <c r="C36" s="753"/>
      <c r="D36" s="754"/>
      <c r="E36" s="136" t="s">
        <v>15</v>
      </c>
      <c r="F36" s="115"/>
      <c r="G36" s="116" t="s">
        <v>308</v>
      </c>
      <c r="H36" s="116"/>
      <c r="I36" s="116"/>
      <c r="J36" s="116" t="s">
        <v>309</v>
      </c>
      <c r="K36" s="116" t="s">
        <v>310</v>
      </c>
      <c r="L36" s="117"/>
      <c r="M36" s="117"/>
    </row>
    <row r="37" spans="2:13" ht="212.25" customHeight="1" thickBot="1" x14ac:dyDescent="0.3">
      <c r="B37" s="752"/>
      <c r="C37" s="753"/>
      <c r="D37" s="754"/>
      <c r="E37" s="136" t="s">
        <v>10</v>
      </c>
      <c r="F37" s="115"/>
      <c r="G37" s="116" t="s">
        <v>311</v>
      </c>
      <c r="H37" s="116"/>
      <c r="I37" s="116"/>
      <c r="J37" s="116" t="s">
        <v>312</v>
      </c>
      <c r="K37" s="116" t="s">
        <v>313</v>
      </c>
      <c r="L37" s="117"/>
      <c r="M37" s="117"/>
    </row>
    <row r="38" spans="2:13" ht="170.25" customHeight="1" thickBot="1" x14ac:dyDescent="0.3">
      <c r="B38" s="752"/>
      <c r="C38" s="753"/>
      <c r="D38" s="754"/>
      <c r="E38" s="136" t="s">
        <v>16</v>
      </c>
      <c r="F38" s="115"/>
      <c r="G38" s="116" t="s">
        <v>314</v>
      </c>
      <c r="H38" s="116"/>
      <c r="I38" s="116"/>
      <c r="J38" s="116" t="s">
        <v>315</v>
      </c>
      <c r="K38" s="116" t="s">
        <v>316</v>
      </c>
      <c r="L38" s="117"/>
      <c r="M38" s="117"/>
    </row>
    <row r="39" spans="2:13" ht="409.6" customHeight="1" thickBot="1" x14ac:dyDescent="0.3">
      <c r="B39" s="752"/>
      <c r="C39" s="753"/>
      <c r="D39" s="754"/>
      <c r="E39" s="136" t="s">
        <v>17</v>
      </c>
      <c r="F39" s="115"/>
      <c r="G39" s="116" t="s">
        <v>317</v>
      </c>
      <c r="H39" s="116"/>
      <c r="I39" s="116"/>
      <c r="J39" s="116" t="s">
        <v>321</v>
      </c>
      <c r="K39" s="116" t="s">
        <v>318</v>
      </c>
      <c r="L39" s="117"/>
      <c r="M39" s="117"/>
    </row>
    <row r="40" spans="2:13" ht="318" customHeight="1" thickBot="1" x14ac:dyDescent="0.3">
      <c r="B40" s="752"/>
      <c r="C40" s="753"/>
      <c r="D40" s="754"/>
      <c r="E40" s="136" t="s">
        <v>18</v>
      </c>
      <c r="F40" s="115"/>
      <c r="G40" s="116" t="s">
        <v>815</v>
      </c>
      <c r="H40" s="116"/>
      <c r="I40" s="116"/>
      <c r="J40" s="116" t="s">
        <v>319</v>
      </c>
      <c r="K40" s="116" t="s">
        <v>320</v>
      </c>
      <c r="L40" s="117"/>
      <c r="M40" s="117"/>
    </row>
    <row r="41" spans="2:13" ht="147" customHeight="1" thickBot="1" x14ac:dyDescent="0.3">
      <c r="B41" s="752"/>
      <c r="C41" s="753"/>
      <c r="D41" s="754"/>
      <c r="E41" s="136" t="s">
        <v>322</v>
      </c>
      <c r="F41" s="115"/>
      <c r="G41" s="116" t="s">
        <v>323</v>
      </c>
      <c r="H41" s="116"/>
      <c r="I41" s="116"/>
      <c r="J41" s="116"/>
      <c r="K41" s="116" t="s">
        <v>301</v>
      </c>
      <c r="L41" s="117"/>
      <c r="M41" s="117"/>
    </row>
    <row r="42" spans="2:13" ht="177" customHeight="1" thickBot="1" x14ac:dyDescent="0.3">
      <c r="B42" s="752"/>
      <c r="C42" s="753"/>
      <c r="D42" s="754"/>
      <c r="E42" s="136" t="s">
        <v>27</v>
      </c>
      <c r="F42" s="115"/>
      <c r="G42" s="116" t="s">
        <v>324</v>
      </c>
      <c r="H42" s="116"/>
      <c r="I42" s="116"/>
      <c r="J42" s="116" t="s">
        <v>325</v>
      </c>
      <c r="K42" s="116" t="s">
        <v>326</v>
      </c>
      <c r="L42" s="117"/>
      <c r="M42" s="117"/>
    </row>
    <row r="43" spans="2:13" ht="409.5" customHeight="1" thickBot="1" x14ac:dyDescent="0.3">
      <c r="B43" s="752"/>
      <c r="C43" s="753"/>
      <c r="D43" s="754"/>
      <c r="E43" s="136" t="s">
        <v>19</v>
      </c>
      <c r="F43" s="115"/>
      <c r="G43" s="116" t="s">
        <v>327</v>
      </c>
      <c r="H43" s="116"/>
      <c r="I43" s="116"/>
      <c r="J43" s="116" t="s">
        <v>328</v>
      </c>
      <c r="K43" s="116" t="s">
        <v>329</v>
      </c>
      <c r="L43" s="117"/>
      <c r="M43" s="117"/>
    </row>
    <row r="44" spans="2:13" ht="150.75" customHeight="1" thickBot="1" x14ac:dyDescent="0.3">
      <c r="B44" s="752"/>
      <c r="C44" s="753"/>
      <c r="D44" s="754"/>
      <c r="E44" s="136" t="s">
        <v>20</v>
      </c>
      <c r="F44" s="115"/>
      <c r="G44" s="116" t="s">
        <v>330</v>
      </c>
      <c r="H44" s="116"/>
      <c r="I44" s="116"/>
      <c r="J44" s="116" t="s">
        <v>331</v>
      </c>
      <c r="K44" s="116" t="s">
        <v>332</v>
      </c>
      <c r="L44" s="117"/>
      <c r="M44" s="117"/>
    </row>
    <row r="45" spans="2:13" ht="174" customHeight="1" thickBot="1" x14ac:dyDescent="0.3">
      <c r="B45" s="752"/>
      <c r="C45" s="753"/>
      <c r="D45" s="754"/>
      <c r="E45" s="136" t="s">
        <v>21</v>
      </c>
      <c r="F45" s="115"/>
      <c r="G45" s="116" t="s">
        <v>333</v>
      </c>
      <c r="H45" s="118"/>
      <c r="I45" s="118"/>
      <c r="J45" s="116" t="s">
        <v>334</v>
      </c>
      <c r="K45" s="135" t="s">
        <v>335</v>
      </c>
      <c r="L45" s="117"/>
      <c r="M45" s="117"/>
    </row>
    <row r="46" spans="2:13" ht="285.75" customHeight="1" thickBot="1" x14ac:dyDescent="0.3">
      <c r="B46" s="752"/>
      <c r="C46" s="753"/>
      <c r="D46" s="754"/>
      <c r="E46" s="136" t="s">
        <v>22</v>
      </c>
      <c r="F46" s="115"/>
      <c r="G46" s="116" t="s">
        <v>336</v>
      </c>
      <c r="H46" s="118"/>
      <c r="I46" s="118"/>
      <c r="J46" s="116" t="s">
        <v>337</v>
      </c>
      <c r="K46" s="135" t="s">
        <v>335</v>
      </c>
      <c r="L46" s="117"/>
      <c r="M46" s="117"/>
    </row>
    <row r="47" spans="2:13" ht="176.25" customHeight="1" thickBot="1" x14ac:dyDescent="0.3">
      <c r="B47" s="752"/>
      <c r="C47" s="753"/>
      <c r="D47" s="754"/>
      <c r="E47" s="136" t="s">
        <v>23</v>
      </c>
      <c r="F47" s="115"/>
      <c r="G47" s="116" t="s">
        <v>338</v>
      </c>
      <c r="H47" s="118"/>
      <c r="I47" s="118"/>
      <c r="J47" s="116" t="s">
        <v>339</v>
      </c>
      <c r="K47" s="135" t="s">
        <v>816</v>
      </c>
      <c r="L47" s="117"/>
      <c r="M47" s="117"/>
    </row>
    <row r="48" spans="2:13" ht="177" customHeight="1" thickBot="1" x14ac:dyDescent="0.3">
      <c r="B48" s="752"/>
      <c r="C48" s="753"/>
      <c r="D48" s="754"/>
      <c r="E48" s="136" t="s">
        <v>275</v>
      </c>
      <c r="F48" s="115"/>
      <c r="G48" s="116" t="s">
        <v>340</v>
      </c>
      <c r="H48" s="118"/>
      <c r="I48" s="118"/>
      <c r="J48" s="116" t="s">
        <v>341</v>
      </c>
      <c r="K48" s="135" t="s">
        <v>342</v>
      </c>
      <c r="L48" s="117"/>
      <c r="M48" s="117"/>
    </row>
    <row r="49" spans="2:13" ht="52.5" customHeight="1" x14ac:dyDescent="0.25">
      <c r="B49" s="119"/>
      <c r="C49" s="82"/>
      <c r="D49" s="82"/>
      <c r="E49" s="120"/>
      <c r="F49" s="82"/>
      <c r="G49" s="82"/>
      <c r="H49" s="82"/>
      <c r="I49" s="82"/>
      <c r="J49" s="82"/>
      <c r="K49" s="82"/>
      <c r="L49" s="82"/>
      <c r="M49" s="121"/>
    </row>
    <row r="50" spans="2:13" ht="15.75" x14ac:dyDescent="0.25">
      <c r="B50" s="37"/>
      <c r="C50" s="82"/>
      <c r="D50" s="82"/>
      <c r="E50" s="27"/>
      <c r="F50" s="41"/>
      <c r="G50" s="41"/>
      <c r="H50" s="41"/>
      <c r="I50" s="41"/>
      <c r="J50" s="16"/>
      <c r="K50" s="16"/>
      <c r="L50" s="16"/>
      <c r="M50" s="38"/>
    </row>
    <row r="51" spans="2:13" ht="15.75" x14ac:dyDescent="0.25">
      <c r="B51" s="37"/>
      <c r="C51" s="16"/>
      <c r="D51" s="16"/>
      <c r="E51" s="120"/>
      <c r="F51" s="16"/>
      <c r="G51" s="16"/>
      <c r="H51" s="16"/>
      <c r="I51" s="16"/>
      <c r="J51" s="16"/>
      <c r="K51" s="16"/>
      <c r="L51" s="16"/>
      <c r="M51" s="38"/>
    </row>
    <row r="52" spans="2:13" ht="16.5" thickBot="1" x14ac:dyDescent="0.3">
      <c r="B52" s="92"/>
      <c r="C52" s="93"/>
      <c r="D52" s="93"/>
      <c r="E52" s="122"/>
      <c r="F52" s="93"/>
      <c r="G52" s="93"/>
      <c r="H52" s="93"/>
      <c r="I52" s="93"/>
      <c r="J52" s="93"/>
      <c r="K52" s="93"/>
      <c r="L52" s="93"/>
      <c r="M52" s="94"/>
    </row>
  </sheetData>
  <sheetProtection formatCells="0" insertHyperlinks="0" autoFilter="0" pivotTables="0"/>
  <mergeCells count="41">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G30:M31"/>
    <mergeCell ref="G8:M9"/>
    <mergeCell ref="G10:M11"/>
    <mergeCell ref="G12:M13"/>
    <mergeCell ref="G14:M15"/>
    <mergeCell ref="B7:M7"/>
    <mergeCell ref="B8:D19"/>
    <mergeCell ref="E8:F9"/>
    <mergeCell ref="E10:F11"/>
    <mergeCell ref="E12:F13"/>
    <mergeCell ref="E14:F15"/>
    <mergeCell ref="E16:F17"/>
    <mergeCell ref="E18:F19"/>
    <mergeCell ref="D3:E3"/>
    <mergeCell ref="B6:M6"/>
    <mergeCell ref="D4:E4"/>
    <mergeCell ref="B5:M5"/>
    <mergeCell ref="B2:C4"/>
    <mergeCell ref="D2:E2"/>
    <mergeCell ref="K2:L2"/>
    <mergeCell ref="K3:L3"/>
    <mergeCell ref="K4:L4"/>
    <mergeCell ref="F2:J2"/>
    <mergeCell ref="F3:J3"/>
    <mergeCell ref="F4:J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topLeftCell="E8" zoomScaleNormal="100" workbookViewId="0">
      <selection activeCell="H12" sqref="H12:I12"/>
    </sheetView>
  </sheetViews>
  <sheetFormatPr baseColWidth="10" defaultColWidth="11.42578125" defaultRowHeight="15" x14ac:dyDescent="0.25"/>
  <cols>
    <col min="1" max="1" width="7.140625" style="1" customWidth="1"/>
    <col min="2" max="2" width="17.7109375" style="138" customWidth="1"/>
    <col min="3" max="3" width="12.140625" style="138" customWidth="1"/>
    <col min="4" max="4" width="62.42578125" style="138" customWidth="1"/>
    <col min="5" max="5" width="36.85546875" style="138" customWidth="1"/>
    <col min="6" max="6" width="6.5703125" style="138" customWidth="1"/>
    <col min="7" max="7" width="47" style="138" customWidth="1"/>
    <col min="8" max="8" width="34.140625" style="138" customWidth="1"/>
    <col min="9" max="9" width="48.5703125" style="138" customWidth="1"/>
    <col min="10" max="10" width="25" style="138" customWidth="1"/>
    <col min="11" max="11" width="16.140625" style="138" customWidth="1"/>
    <col min="12" max="12" width="33.28515625" style="138" customWidth="1"/>
    <col min="13" max="13" width="41.7109375" style="138" customWidth="1"/>
    <col min="14" max="14" width="25.85546875" style="138" customWidth="1"/>
    <col min="15" max="16384" width="11.42578125" style="1"/>
  </cols>
  <sheetData>
    <row r="2" spans="2:14" ht="15.75" thickBot="1" x14ac:dyDescent="0.3"/>
    <row r="3" spans="2:14" s="2" customFormat="1" ht="29.45" customHeight="1" x14ac:dyDescent="0.25">
      <c r="B3" s="784"/>
      <c r="C3" s="785"/>
      <c r="D3" s="143" t="s">
        <v>148</v>
      </c>
      <c r="E3" s="790" t="s">
        <v>585</v>
      </c>
      <c r="F3" s="791"/>
      <c r="G3" s="791"/>
      <c r="H3" s="791"/>
      <c r="I3" s="791"/>
      <c r="J3" s="791"/>
      <c r="K3" s="792"/>
      <c r="L3" s="764" t="s">
        <v>149</v>
      </c>
      <c r="M3" s="764"/>
      <c r="N3" s="144" t="s">
        <v>588</v>
      </c>
    </row>
    <row r="4" spans="2:14" s="2" customFormat="1" ht="26.45" customHeight="1" x14ac:dyDescent="0.25">
      <c r="B4" s="786"/>
      <c r="C4" s="787"/>
      <c r="D4" s="145" t="s">
        <v>150</v>
      </c>
      <c r="E4" s="793" t="s">
        <v>586</v>
      </c>
      <c r="F4" s="794"/>
      <c r="G4" s="794"/>
      <c r="H4" s="794"/>
      <c r="I4" s="794"/>
      <c r="J4" s="794"/>
      <c r="K4" s="795"/>
      <c r="L4" s="775" t="s">
        <v>151</v>
      </c>
      <c r="M4" s="775"/>
      <c r="N4" s="146">
        <v>2</v>
      </c>
    </row>
    <row r="5" spans="2:14" s="2" customFormat="1" ht="33.6" customHeight="1" thickBot="1" x14ac:dyDescent="0.3">
      <c r="B5" s="788"/>
      <c r="C5" s="789"/>
      <c r="D5" s="147" t="s">
        <v>152</v>
      </c>
      <c r="E5" s="796" t="s">
        <v>587</v>
      </c>
      <c r="F5" s="797"/>
      <c r="G5" s="797"/>
      <c r="H5" s="797"/>
      <c r="I5" s="797"/>
      <c r="J5" s="797"/>
      <c r="K5" s="798"/>
      <c r="L5" s="776" t="s">
        <v>573</v>
      </c>
      <c r="M5" s="777"/>
      <c r="N5" s="148">
        <v>43776</v>
      </c>
    </row>
    <row r="6" spans="2:14" ht="23.25" customHeight="1" thickBot="1" x14ac:dyDescent="0.3">
      <c r="B6" s="593" t="s">
        <v>180</v>
      </c>
      <c r="C6" s="594"/>
      <c r="D6" s="594"/>
      <c r="E6" s="594"/>
      <c r="F6" s="594"/>
      <c r="G6" s="594"/>
      <c r="H6" s="594"/>
      <c r="I6" s="594"/>
      <c r="J6" s="594"/>
      <c r="K6" s="594"/>
      <c r="L6" s="594"/>
      <c r="M6" s="594"/>
      <c r="N6" s="594"/>
    </row>
    <row r="7" spans="2:14" ht="34.9" customHeight="1" x14ac:dyDescent="0.25">
      <c r="B7" s="778" t="s">
        <v>875</v>
      </c>
      <c r="C7" s="779"/>
      <c r="D7" s="779"/>
      <c r="E7" s="779"/>
      <c r="F7" s="779"/>
      <c r="G7" s="779"/>
      <c r="H7" s="779"/>
      <c r="I7" s="779"/>
      <c r="J7" s="779"/>
      <c r="K7" s="779"/>
      <c r="L7" s="779"/>
      <c r="M7" s="779"/>
      <c r="N7" s="779"/>
    </row>
    <row r="8" spans="2:14" ht="27.75" customHeight="1" x14ac:dyDescent="0.25">
      <c r="B8" s="780" t="s">
        <v>181</v>
      </c>
      <c r="C8" s="781"/>
      <c r="D8" s="781"/>
      <c r="E8" s="781"/>
      <c r="F8" s="781"/>
      <c r="G8" s="781"/>
      <c r="H8" s="781"/>
      <c r="I8" s="781"/>
      <c r="J8" s="781"/>
      <c r="K8" s="781"/>
      <c r="L8" s="781"/>
      <c r="M8" s="781"/>
      <c r="N8" s="781"/>
    </row>
    <row r="9" spans="2:14" ht="49.15" customHeight="1" x14ac:dyDescent="0.25">
      <c r="B9" s="782" t="s">
        <v>152</v>
      </c>
      <c r="C9" s="783"/>
      <c r="D9" s="762" t="s">
        <v>299</v>
      </c>
      <c r="E9" s="762" t="s">
        <v>183</v>
      </c>
      <c r="F9" s="762" t="s">
        <v>641</v>
      </c>
      <c r="G9" s="762" t="s">
        <v>876</v>
      </c>
      <c r="H9" s="769" t="s">
        <v>877</v>
      </c>
      <c r="I9" s="770"/>
      <c r="J9" s="769" t="s">
        <v>2038</v>
      </c>
      <c r="K9" s="770"/>
      <c r="L9" s="765" t="s">
        <v>878</v>
      </c>
      <c r="M9" s="766"/>
      <c r="N9" s="773" t="s">
        <v>603</v>
      </c>
    </row>
    <row r="10" spans="2:14" ht="44.45" customHeight="1" x14ac:dyDescent="0.25">
      <c r="B10" s="782"/>
      <c r="C10" s="783"/>
      <c r="D10" s="763"/>
      <c r="E10" s="763"/>
      <c r="F10" s="763"/>
      <c r="G10" s="763"/>
      <c r="H10" s="771"/>
      <c r="I10" s="772"/>
      <c r="J10" s="771"/>
      <c r="K10" s="772"/>
      <c r="L10" s="767"/>
      <c r="M10" s="768"/>
      <c r="N10" s="774"/>
    </row>
    <row r="11" spans="2:14" s="369" customFormat="1" ht="147" customHeight="1" x14ac:dyDescent="0.25">
      <c r="B11" s="758" t="s">
        <v>14</v>
      </c>
      <c r="C11" s="758"/>
      <c r="D11" s="366" t="s">
        <v>298</v>
      </c>
      <c r="E11" s="367" t="s">
        <v>301</v>
      </c>
      <c r="F11" s="368">
        <v>1</v>
      </c>
      <c r="G11" s="364" t="s">
        <v>1650</v>
      </c>
      <c r="H11" s="759" t="s">
        <v>880</v>
      </c>
      <c r="I11" s="760"/>
      <c r="J11" s="759" t="s">
        <v>2039</v>
      </c>
      <c r="K11" s="760"/>
      <c r="L11" s="759" t="s">
        <v>881</v>
      </c>
      <c r="M11" s="760"/>
      <c r="N11" s="365" t="s">
        <v>615</v>
      </c>
    </row>
    <row r="12" spans="2:14" s="369" customFormat="1" ht="290.25" customHeight="1" x14ac:dyDescent="0.25">
      <c r="B12" s="758" t="s">
        <v>14</v>
      </c>
      <c r="C12" s="758"/>
      <c r="D12" s="366" t="s">
        <v>298</v>
      </c>
      <c r="E12" s="366" t="s">
        <v>301</v>
      </c>
      <c r="F12" s="368">
        <v>2</v>
      </c>
      <c r="G12" s="364" t="s">
        <v>885</v>
      </c>
      <c r="H12" s="759" t="s">
        <v>882</v>
      </c>
      <c r="I12" s="760"/>
      <c r="J12" s="759" t="s">
        <v>884</v>
      </c>
      <c r="K12" s="760"/>
      <c r="L12" s="759" t="s">
        <v>883</v>
      </c>
      <c r="M12" s="760"/>
      <c r="N12" s="365" t="s">
        <v>616</v>
      </c>
    </row>
    <row r="13" spans="2:14" s="369" customFormat="1" ht="146.25" customHeight="1" x14ac:dyDescent="0.25">
      <c r="B13" s="758" t="s">
        <v>14</v>
      </c>
      <c r="C13" s="758"/>
      <c r="D13" s="366" t="s">
        <v>298</v>
      </c>
      <c r="E13" s="366" t="s">
        <v>301</v>
      </c>
      <c r="F13" s="368">
        <v>3</v>
      </c>
      <c r="G13" s="364" t="s">
        <v>886</v>
      </c>
      <c r="H13" s="759" t="s">
        <v>887</v>
      </c>
      <c r="I13" s="760"/>
      <c r="J13" s="759" t="s">
        <v>888</v>
      </c>
      <c r="K13" s="760"/>
      <c r="L13" s="759" t="s">
        <v>889</v>
      </c>
      <c r="M13" s="760"/>
      <c r="N13" s="365" t="s">
        <v>616</v>
      </c>
    </row>
    <row r="14" spans="2:14" s="369" customFormat="1" ht="138.75" customHeight="1" x14ac:dyDescent="0.25">
      <c r="B14" s="758" t="s">
        <v>14</v>
      </c>
      <c r="C14" s="758"/>
      <c r="D14" s="366" t="s">
        <v>298</v>
      </c>
      <c r="E14" s="366" t="s">
        <v>301</v>
      </c>
      <c r="F14" s="368">
        <v>4</v>
      </c>
      <c r="G14" s="364" t="s">
        <v>1612</v>
      </c>
      <c r="H14" s="757" t="s">
        <v>2040</v>
      </c>
      <c r="I14" s="757"/>
      <c r="J14" s="757" t="s">
        <v>890</v>
      </c>
      <c r="K14" s="757"/>
      <c r="L14" s="757" t="s">
        <v>2041</v>
      </c>
      <c r="M14" s="757"/>
      <c r="N14" s="365" t="s">
        <v>616</v>
      </c>
    </row>
    <row r="15" spans="2:14" s="369" customFormat="1" ht="135" customHeight="1" x14ac:dyDescent="0.25">
      <c r="B15" s="758" t="s">
        <v>8</v>
      </c>
      <c r="C15" s="758"/>
      <c r="D15" s="366" t="s">
        <v>302</v>
      </c>
      <c r="E15" s="366" t="s">
        <v>304</v>
      </c>
      <c r="F15" s="368">
        <v>5</v>
      </c>
      <c r="G15" s="364" t="s">
        <v>891</v>
      </c>
      <c r="H15" s="759" t="s">
        <v>892</v>
      </c>
      <c r="I15" s="760"/>
      <c r="J15" s="759" t="s">
        <v>894</v>
      </c>
      <c r="K15" s="760"/>
      <c r="L15" s="759" t="s">
        <v>893</v>
      </c>
      <c r="M15" s="760"/>
      <c r="N15" s="365" t="s">
        <v>802</v>
      </c>
    </row>
    <row r="16" spans="2:14" s="369" customFormat="1" ht="150" customHeight="1" x14ac:dyDescent="0.25">
      <c r="B16" s="758" t="s">
        <v>8</v>
      </c>
      <c r="C16" s="758"/>
      <c r="D16" s="366" t="s">
        <v>302</v>
      </c>
      <c r="E16" s="366" t="s">
        <v>304</v>
      </c>
      <c r="F16" s="368">
        <v>6</v>
      </c>
      <c r="G16" s="364" t="s">
        <v>895</v>
      </c>
      <c r="H16" s="759" t="s">
        <v>897</v>
      </c>
      <c r="I16" s="760"/>
      <c r="J16" s="759" t="s">
        <v>894</v>
      </c>
      <c r="K16" s="760"/>
      <c r="L16" s="759" t="s">
        <v>898</v>
      </c>
      <c r="M16" s="760"/>
      <c r="N16" s="365" t="s">
        <v>802</v>
      </c>
    </row>
    <row r="17" spans="2:14" s="369" customFormat="1" ht="141" customHeight="1" x14ac:dyDescent="0.25">
      <c r="B17" s="758" t="s">
        <v>8</v>
      </c>
      <c r="C17" s="758"/>
      <c r="D17" s="366" t="s">
        <v>302</v>
      </c>
      <c r="E17" s="366" t="s">
        <v>304</v>
      </c>
      <c r="F17" s="368">
        <v>7</v>
      </c>
      <c r="G17" s="364" t="s">
        <v>896</v>
      </c>
      <c r="H17" s="759" t="s">
        <v>899</v>
      </c>
      <c r="I17" s="760"/>
      <c r="J17" s="759" t="s">
        <v>894</v>
      </c>
      <c r="K17" s="760"/>
      <c r="L17" s="759" t="s">
        <v>2042</v>
      </c>
      <c r="M17" s="760"/>
      <c r="N17" s="365" t="s">
        <v>802</v>
      </c>
    </row>
    <row r="18" spans="2:14" s="369" customFormat="1" ht="167.25" customHeight="1" x14ac:dyDescent="0.25">
      <c r="B18" s="758" t="s">
        <v>8</v>
      </c>
      <c r="C18" s="758"/>
      <c r="D18" s="366" t="s">
        <v>302</v>
      </c>
      <c r="E18" s="366" t="s">
        <v>304</v>
      </c>
      <c r="F18" s="368">
        <v>8</v>
      </c>
      <c r="G18" s="364" t="s">
        <v>1816</v>
      </c>
      <c r="H18" s="757" t="s">
        <v>900</v>
      </c>
      <c r="I18" s="757"/>
      <c r="J18" s="757" t="s">
        <v>902</v>
      </c>
      <c r="K18" s="757"/>
      <c r="L18" s="761" t="s">
        <v>901</v>
      </c>
      <c r="M18" s="761"/>
      <c r="N18" s="365" t="s">
        <v>617</v>
      </c>
    </row>
    <row r="19" spans="2:14" s="369" customFormat="1" ht="210" customHeight="1" x14ac:dyDescent="0.25">
      <c r="B19" s="758" t="s">
        <v>11</v>
      </c>
      <c r="C19" s="758"/>
      <c r="D19" s="366" t="s">
        <v>305</v>
      </c>
      <c r="E19" s="366" t="s">
        <v>307</v>
      </c>
      <c r="F19" s="368">
        <v>9</v>
      </c>
      <c r="G19" s="364" t="s">
        <v>904</v>
      </c>
      <c r="H19" s="757" t="s">
        <v>905</v>
      </c>
      <c r="I19" s="757"/>
      <c r="J19" s="757" t="s">
        <v>906</v>
      </c>
      <c r="K19" s="757"/>
      <c r="L19" s="757" t="s">
        <v>2043</v>
      </c>
      <c r="M19" s="757"/>
      <c r="N19" s="365" t="s">
        <v>615</v>
      </c>
    </row>
    <row r="20" spans="2:14" s="369" customFormat="1" ht="263.25" customHeight="1" x14ac:dyDescent="0.25">
      <c r="B20" s="758" t="s">
        <v>11</v>
      </c>
      <c r="C20" s="758"/>
      <c r="D20" s="366" t="s">
        <v>305</v>
      </c>
      <c r="E20" s="366" t="s">
        <v>307</v>
      </c>
      <c r="F20" s="368">
        <v>10</v>
      </c>
      <c r="G20" s="364" t="s">
        <v>1888</v>
      </c>
      <c r="H20" s="757" t="s">
        <v>1955</v>
      </c>
      <c r="I20" s="757"/>
      <c r="J20" s="757" t="s">
        <v>903</v>
      </c>
      <c r="K20" s="757"/>
      <c r="L20" s="757" t="s">
        <v>2044</v>
      </c>
      <c r="M20" s="757"/>
      <c r="N20" s="365" t="s">
        <v>615</v>
      </c>
    </row>
    <row r="21" spans="2:14" s="369" customFormat="1" ht="156" customHeight="1" x14ac:dyDescent="0.25">
      <c r="B21" s="758" t="s">
        <v>11</v>
      </c>
      <c r="C21" s="758"/>
      <c r="D21" s="366" t="s">
        <v>305</v>
      </c>
      <c r="E21" s="366" t="s">
        <v>307</v>
      </c>
      <c r="F21" s="368">
        <v>11</v>
      </c>
      <c r="G21" s="364" t="s">
        <v>909</v>
      </c>
      <c r="H21" s="759" t="s">
        <v>1945</v>
      </c>
      <c r="I21" s="760"/>
      <c r="J21" s="759" t="s">
        <v>908</v>
      </c>
      <c r="K21" s="760"/>
      <c r="L21" s="759" t="s">
        <v>907</v>
      </c>
      <c r="M21" s="760"/>
      <c r="N21" s="365" t="s">
        <v>615</v>
      </c>
    </row>
    <row r="22" spans="2:14" s="369" customFormat="1" ht="167.25" customHeight="1" x14ac:dyDescent="0.25">
      <c r="B22" s="758" t="s">
        <v>11</v>
      </c>
      <c r="C22" s="758"/>
      <c r="D22" s="366" t="s">
        <v>305</v>
      </c>
      <c r="E22" s="366" t="s">
        <v>307</v>
      </c>
      <c r="F22" s="368">
        <v>12</v>
      </c>
      <c r="G22" s="364" t="s">
        <v>1170</v>
      </c>
      <c r="H22" s="759" t="s">
        <v>2045</v>
      </c>
      <c r="I22" s="760"/>
      <c r="J22" s="759" t="s">
        <v>910</v>
      </c>
      <c r="K22" s="760"/>
      <c r="L22" s="759" t="s">
        <v>2046</v>
      </c>
      <c r="M22" s="760"/>
      <c r="N22" s="365" t="s">
        <v>615</v>
      </c>
    </row>
    <row r="23" spans="2:14" s="369" customFormat="1" ht="167.25" customHeight="1" x14ac:dyDescent="0.25">
      <c r="B23" s="758" t="s">
        <v>11</v>
      </c>
      <c r="C23" s="758"/>
      <c r="D23" s="366" t="s">
        <v>305</v>
      </c>
      <c r="E23" s="366" t="s">
        <v>307</v>
      </c>
      <c r="F23" s="368">
        <v>13</v>
      </c>
      <c r="G23" s="364" t="s">
        <v>911</v>
      </c>
      <c r="H23" s="759" t="s">
        <v>913</v>
      </c>
      <c r="I23" s="760"/>
      <c r="J23" s="759" t="s">
        <v>912</v>
      </c>
      <c r="K23" s="760"/>
      <c r="L23" s="759" t="s">
        <v>914</v>
      </c>
      <c r="M23" s="760"/>
      <c r="N23" s="365" t="s">
        <v>616</v>
      </c>
    </row>
    <row r="24" spans="2:14" s="369" customFormat="1" ht="156" customHeight="1" x14ac:dyDescent="0.25">
      <c r="B24" s="758" t="s">
        <v>15</v>
      </c>
      <c r="C24" s="758"/>
      <c r="D24" s="366" t="s">
        <v>308</v>
      </c>
      <c r="E24" s="366" t="s">
        <v>310</v>
      </c>
      <c r="F24" s="368">
        <v>14</v>
      </c>
      <c r="G24" s="364" t="s">
        <v>915</v>
      </c>
      <c r="H24" s="757" t="s">
        <v>916</v>
      </c>
      <c r="I24" s="757"/>
      <c r="J24" s="757" t="s">
        <v>917</v>
      </c>
      <c r="K24" s="757"/>
      <c r="L24" s="757" t="s">
        <v>918</v>
      </c>
      <c r="M24" s="757"/>
      <c r="N24" s="365" t="s">
        <v>803</v>
      </c>
    </row>
    <row r="25" spans="2:14" s="369" customFormat="1" ht="126" customHeight="1" x14ac:dyDescent="0.25">
      <c r="B25" s="758" t="s">
        <v>15</v>
      </c>
      <c r="C25" s="758"/>
      <c r="D25" s="366" t="s">
        <v>308</v>
      </c>
      <c r="E25" s="366" t="s">
        <v>310</v>
      </c>
      <c r="F25" s="368">
        <v>15</v>
      </c>
      <c r="G25" s="364" t="s">
        <v>919</v>
      </c>
      <c r="H25" s="759" t="s">
        <v>2047</v>
      </c>
      <c r="I25" s="760"/>
      <c r="J25" s="759" t="s">
        <v>917</v>
      </c>
      <c r="K25" s="760"/>
      <c r="L25" s="759" t="s">
        <v>2048</v>
      </c>
      <c r="M25" s="760"/>
      <c r="N25" s="365" t="s">
        <v>803</v>
      </c>
    </row>
    <row r="26" spans="2:14" s="369" customFormat="1" ht="146.25" customHeight="1" x14ac:dyDescent="0.25">
      <c r="B26" s="758" t="s">
        <v>15</v>
      </c>
      <c r="C26" s="758"/>
      <c r="D26" s="366" t="s">
        <v>308</v>
      </c>
      <c r="E26" s="366" t="s">
        <v>310</v>
      </c>
      <c r="F26" s="368">
        <v>16</v>
      </c>
      <c r="G26" s="364" t="s">
        <v>920</v>
      </c>
      <c r="H26" s="759" t="s">
        <v>921</v>
      </c>
      <c r="I26" s="760"/>
      <c r="J26" s="759" t="s">
        <v>922</v>
      </c>
      <c r="K26" s="760"/>
      <c r="L26" s="759" t="s">
        <v>923</v>
      </c>
      <c r="M26" s="760"/>
      <c r="N26" s="365" t="s">
        <v>617</v>
      </c>
    </row>
    <row r="27" spans="2:14" s="369" customFormat="1" ht="293.25" customHeight="1" x14ac:dyDescent="0.25">
      <c r="B27" s="758" t="s">
        <v>10</v>
      </c>
      <c r="C27" s="758"/>
      <c r="D27" s="366" t="s">
        <v>311</v>
      </c>
      <c r="E27" s="366" t="s">
        <v>313</v>
      </c>
      <c r="F27" s="368">
        <v>17</v>
      </c>
      <c r="G27" s="364" t="s">
        <v>2049</v>
      </c>
      <c r="H27" s="757" t="s">
        <v>2050</v>
      </c>
      <c r="I27" s="757"/>
      <c r="J27" s="757" t="s">
        <v>924</v>
      </c>
      <c r="K27" s="757"/>
      <c r="L27" s="757" t="s">
        <v>925</v>
      </c>
      <c r="M27" s="757"/>
      <c r="N27" s="365" t="s">
        <v>617</v>
      </c>
    </row>
    <row r="28" spans="2:14" s="369" customFormat="1" ht="167.25" customHeight="1" x14ac:dyDescent="0.25">
      <c r="B28" s="758" t="s">
        <v>10</v>
      </c>
      <c r="C28" s="758"/>
      <c r="D28" s="366" t="s">
        <v>311</v>
      </c>
      <c r="E28" s="366" t="s">
        <v>313</v>
      </c>
      <c r="F28" s="368">
        <v>18</v>
      </c>
      <c r="G28" s="364" t="s">
        <v>2051</v>
      </c>
      <c r="H28" s="757" t="s">
        <v>926</v>
      </c>
      <c r="I28" s="757"/>
      <c r="J28" s="757" t="s">
        <v>927</v>
      </c>
      <c r="K28" s="757"/>
      <c r="L28" s="757" t="s">
        <v>2052</v>
      </c>
      <c r="M28" s="757"/>
      <c r="N28" s="365" t="s">
        <v>617</v>
      </c>
    </row>
    <row r="29" spans="2:14" s="369" customFormat="1" ht="167.25" customHeight="1" x14ac:dyDescent="0.25">
      <c r="B29" s="758" t="s">
        <v>10</v>
      </c>
      <c r="C29" s="758"/>
      <c r="D29" s="366" t="s">
        <v>311</v>
      </c>
      <c r="E29" s="366" t="s">
        <v>313</v>
      </c>
      <c r="F29" s="368">
        <v>19</v>
      </c>
      <c r="G29" s="364" t="s">
        <v>928</v>
      </c>
      <c r="H29" s="757" t="s">
        <v>2053</v>
      </c>
      <c r="I29" s="757"/>
      <c r="J29" s="757" t="s">
        <v>927</v>
      </c>
      <c r="K29" s="757"/>
      <c r="L29" s="757" t="s">
        <v>929</v>
      </c>
      <c r="M29" s="757"/>
      <c r="N29" s="365" t="s">
        <v>617</v>
      </c>
    </row>
    <row r="30" spans="2:14" s="369" customFormat="1" ht="152.25" customHeight="1" x14ac:dyDescent="0.25">
      <c r="B30" s="758" t="s">
        <v>10</v>
      </c>
      <c r="C30" s="758"/>
      <c r="D30" s="366" t="s">
        <v>311</v>
      </c>
      <c r="E30" s="366" t="s">
        <v>313</v>
      </c>
      <c r="F30" s="368">
        <v>20</v>
      </c>
      <c r="G30" s="364" t="s">
        <v>1935</v>
      </c>
      <c r="H30" s="759" t="s">
        <v>1956</v>
      </c>
      <c r="I30" s="760"/>
      <c r="J30" s="759" t="s">
        <v>930</v>
      </c>
      <c r="K30" s="760"/>
      <c r="L30" s="759" t="s">
        <v>1889</v>
      </c>
      <c r="M30" s="760"/>
      <c r="N30" s="365" t="s">
        <v>617</v>
      </c>
    </row>
    <row r="31" spans="2:14" s="369" customFormat="1" ht="214.5" customHeight="1" x14ac:dyDescent="0.25">
      <c r="B31" s="758" t="s">
        <v>16</v>
      </c>
      <c r="C31" s="758"/>
      <c r="D31" s="366" t="s">
        <v>314</v>
      </c>
      <c r="E31" s="366" t="s">
        <v>316</v>
      </c>
      <c r="F31" s="368">
        <v>21</v>
      </c>
      <c r="G31" s="364" t="s">
        <v>935</v>
      </c>
      <c r="H31" s="759" t="s">
        <v>936</v>
      </c>
      <c r="I31" s="760"/>
      <c r="J31" s="759" t="s">
        <v>932</v>
      </c>
      <c r="K31" s="760"/>
      <c r="L31" s="759" t="s">
        <v>937</v>
      </c>
      <c r="M31" s="760"/>
      <c r="N31" s="365" t="s">
        <v>617</v>
      </c>
    </row>
    <row r="32" spans="2:14" s="369" customFormat="1" ht="167.25" customHeight="1" x14ac:dyDescent="0.25">
      <c r="B32" s="758" t="s">
        <v>16</v>
      </c>
      <c r="C32" s="758"/>
      <c r="D32" s="366" t="s">
        <v>314</v>
      </c>
      <c r="E32" s="366" t="s">
        <v>316</v>
      </c>
      <c r="F32" s="368">
        <v>22</v>
      </c>
      <c r="G32" s="364" t="s">
        <v>1686</v>
      </c>
      <c r="H32" s="759" t="s">
        <v>931</v>
      </c>
      <c r="I32" s="760"/>
      <c r="J32" s="759" t="s">
        <v>932</v>
      </c>
      <c r="K32" s="760"/>
      <c r="L32" s="759" t="s">
        <v>933</v>
      </c>
      <c r="M32" s="760"/>
      <c r="N32" s="365" t="s">
        <v>803</v>
      </c>
    </row>
    <row r="33" spans="2:14" s="369" customFormat="1" ht="167.25" customHeight="1" x14ac:dyDescent="0.25">
      <c r="B33" s="758" t="s">
        <v>16</v>
      </c>
      <c r="C33" s="758"/>
      <c r="D33" s="366" t="s">
        <v>314</v>
      </c>
      <c r="E33" s="366" t="s">
        <v>316</v>
      </c>
      <c r="F33" s="368">
        <v>23</v>
      </c>
      <c r="G33" s="364" t="s">
        <v>934</v>
      </c>
      <c r="H33" s="757" t="s">
        <v>2054</v>
      </c>
      <c r="I33" s="757"/>
      <c r="J33" s="757" t="s">
        <v>932</v>
      </c>
      <c r="K33" s="757"/>
      <c r="L33" s="757" t="s">
        <v>938</v>
      </c>
      <c r="M33" s="757"/>
      <c r="N33" s="365" t="s">
        <v>617</v>
      </c>
    </row>
    <row r="34" spans="2:14" s="369" customFormat="1" ht="167.25" customHeight="1" x14ac:dyDescent="0.25">
      <c r="B34" s="758" t="s">
        <v>17</v>
      </c>
      <c r="C34" s="758"/>
      <c r="D34" s="366" t="s">
        <v>317</v>
      </c>
      <c r="E34" s="366" t="s">
        <v>318</v>
      </c>
      <c r="F34" s="368">
        <v>24</v>
      </c>
      <c r="G34" s="364" t="s">
        <v>944</v>
      </c>
      <c r="H34" s="761" t="s">
        <v>939</v>
      </c>
      <c r="I34" s="761"/>
      <c r="J34" s="757" t="s">
        <v>940</v>
      </c>
      <c r="K34" s="757"/>
      <c r="L34" s="757" t="s">
        <v>945</v>
      </c>
      <c r="M34" s="757"/>
      <c r="N34" s="365" t="s">
        <v>617</v>
      </c>
    </row>
    <row r="35" spans="2:14" s="369" customFormat="1" ht="167.25" customHeight="1" x14ac:dyDescent="0.25">
      <c r="B35" s="758" t="s">
        <v>17</v>
      </c>
      <c r="C35" s="758"/>
      <c r="D35" s="366" t="s">
        <v>317</v>
      </c>
      <c r="E35" s="366" t="s">
        <v>318</v>
      </c>
      <c r="F35" s="368">
        <v>25</v>
      </c>
      <c r="G35" s="364" t="s">
        <v>941</v>
      </c>
      <c r="H35" s="759" t="s">
        <v>946</v>
      </c>
      <c r="I35" s="760"/>
      <c r="J35" s="759" t="s">
        <v>942</v>
      </c>
      <c r="K35" s="760"/>
      <c r="L35" s="759" t="s">
        <v>947</v>
      </c>
      <c r="M35" s="760"/>
      <c r="N35" s="365" t="s">
        <v>617</v>
      </c>
    </row>
    <row r="36" spans="2:14" s="369" customFormat="1" ht="167.25" customHeight="1" x14ac:dyDescent="0.25">
      <c r="B36" s="758" t="s">
        <v>17</v>
      </c>
      <c r="C36" s="758"/>
      <c r="D36" s="366" t="s">
        <v>317</v>
      </c>
      <c r="E36" s="366" t="s">
        <v>318</v>
      </c>
      <c r="F36" s="368">
        <v>26</v>
      </c>
      <c r="G36" s="364" t="s">
        <v>948</v>
      </c>
      <c r="H36" s="759" t="s">
        <v>2055</v>
      </c>
      <c r="I36" s="760"/>
      <c r="J36" s="759" t="s">
        <v>943</v>
      </c>
      <c r="K36" s="760"/>
      <c r="L36" s="759" t="s">
        <v>949</v>
      </c>
      <c r="M36" s="760"/>
      <c r="N36" s="365" t="s">
        <v>617</v>
      </c>
    </row>
    <row r="37" spans="2:14" s="369" customFormat="1" ht="167.25" customHeight="1" x14ac:dyDescent="0.25">
      <c r="B37" s="758" t="s">
        <v>17</v>
      </c>
      <c r="C37" s="758"/>
      <c r="D37" s="366" t="s">
        <v>317</v>
      </c>
      <c r="E37" s="366" t="s">
        <v>318</v>
      </c>
      <c r="F37" s="368">
        <v>27</v>
      </c>
      <c r="G37" s="364" t="s">
        <v>2056</v>
      </c>
      <c r="H37" s="759" t="s">
        <v>957</v>
      </c>
      <c r="I37" s="760"/>
      <c r="J37" s="759" t="s">
        <v>942</v>
      </c>
      <c r="K37" s="760"/>
      <c r="L37" s="759" t="s">
        <v>958</v>
      </c>
      <c r="M37" s="760"/>
      <c r="N37" s="365" t="s">
        <v>615</v>
      </c>
    </row>
    <row r="38" spans="2:14" s="369" customFormat="1" ht="167.25" customHeight="1" x14ac:dyDescent="0.25">
      <c r="B38" s="758" t="s">
        <v>17</v>
      </c>
      <c r="C38" s="758"/>
      <c r="D38" s="366" t="s">
        <v>317</v>
      </c>
      <c r="E38" s="366" t="s">
        <v>318</v>
      </c>
      <c r="F38" s="368">
        <v>28</v>
      </c>
      <c r="G38" s="364" t="s">
        <v>950</v>
      </c>
      <c r="H38" s="759" t="s">
        <v>2057</v>
      </c>
      <c r="I38" s="760"/>
      <c r="J38" s="759" t="s">
        <v>951</v>
      </c>
      <c r="K38" s="760"/>
      <c r="L38" s="759" t="s">
        <v>952</v>
      </c>
      <c r="M38" s="760"/>
      <c r="N38" s="365" t="s">
        <v>617</v>
      </c>
    </row>
    <row r="39" spans="2:14" s="369" customFormat="1" ht="167.25" customHeight="1" x14ac:dyDescent="0.25">
      <c r="B39" s="758" t="s">
        <v>17</v>
      </c>
      <c r="C39" s="758"/>
      <c r="D39" s="366" t="s">
        <v>317</v>
      </c>
      <c r="E39" s="366" t="s">
        <v>318</v>
      </c>
      <c r="F39" s="368">
        <v>29</v>
      </c>
      <c r="G39" s="364" t="s">
        <v>953</v>
      </c>
      <c r="H39" s="757" t="s">
        <v>954</v>
      </c>
      <c r="I39" s="757"/>
      <c r="J39" s="757" t="s">
        <v>955</v>
      </c>
      <c r="K39" s="757"/>
      <c r="L39" s="757" t="s">
        <v>2058</v>
      </c>
      <c r="M39" s="757"/>
      <c r="N39" s="365" t="s">
        <v>617</v>
      </c>
    </row>
    <row r="40" spans="2:14" s="369" customFormat="1" ht="167.25" customHeight="1" x14ac:dyDescent="0.25">
      <c r="B40" s="758" t="s">
        <v>17</v>
      </c>
      <c r="C40" s="758"/>
      <c r="D40" s="366" t="s">
        <v>317</v>
      </c>
      <c r="E40" s="366" t="s">
        <v>318</v>
      </c>
      <c r="F40" s="368">
        <v>30</v>
      </c>
      <c r="G40" s="364" t="s">
        <v>956</v>
      </c>
      <c r="H40" s="757" t="s">
        <v>2059</v>
      </c>
      <c r="I40" s="757"/>
      <c r="J40" s="757" t="s">
        <v>955</v>
      </c>
      <c r="K40" s="757"/>
      <c r="L40" s="757" t="s">
        <v>2060</v>
      </c>
      <c r="M40" s="757"/>
      <c r="N40" s="365" t="s">
        <v>617</v>
      </c>
    </row>
    <row r="41" spans="2:14" s="369" customFormat="1" ht="225.75" customHeight="1" x14ac:dyDescent="0.25">
      <c r="B41" s="758" t="s">
        <v>17</v>
      </c>
      <c r="C41" s="758"/>
      <c r="D41" s="366" t="s">
        <v>317</v>
      </c>
      <c r="E41" s="366" t="s">
        <v>318</v>
      </c>
      <c r="F41" s="368">
        <v>31</v>
      </c>
      <c r="G41" s="364" t="s">
        <v>959</v>
      </c>
      <c r="H41" s="757" t="s">
        <v>2061</v>
      </c>
      <c r="I41" s="757"/>
      <c r="J41" s="757" t="s">
        <v>960</v>
      </c>
      <c r="K41" s="757"/>
      <c r="L41" s="757" t="s">
        <v>961</v>
      </c>
      <c r="M41" s="757"/>
      <c r="N41" s="365" t="s">
        <v>615</v>
      </c>
    </row>
    <row r="42" spans="2:14" s="369" customFormat="1" ht="167.25" customHeight="1" x14ac:dyDescent="0.25">
      <c r="B42" s="758" t="s">
        <v>17</v>
      </c>
      <c r="C42" s="758"/>
      <c r="D42" s="366" t="s">
        <v>317</v>
      </c>
      <c r="E42" s="366" t="s">
        <v>318</v>
      </c>
      <c r="F42" s="368">
        <v>32</v>
      </c>
      <c r="G42" s="364" t="s">
        <v>962</v>
      </c>
      <c r="H42" s="757" t="s">
        <v>2062</v>
      </c>
      <c r="I42" s="757"/>
      <c r="J42" s="757" t="s">
        <v>963</v>
      </c>
      <c r="K42" s="757"/>
      <c r="L42" s="757" t="s">
        <v>964</v>
      </c>
      <c r="M42" s="757"/>
      <c r="N42" s="365" t="s">
        <v>617</v>
      </c>
    </row>
    <row r="43" spans="2:14" s="369" customFormat="1" ht="167.25" customHeight="1" x14ac:dyDescent="0.25">
      <c r="B43" s="758" t="s">
        <v>18</v>
      </c>
      <c r="C43" s="758"/>
      <c r="D43" s="366" t="s">
        <v>815</v>
      </c>
      <c r="E43" s="366" t="s">
        <v>320</v>
      </c>
      <c r="F43" s="368">
        <v>33</v>
      </c>
      <c r="G43" s="364" t="s">
        <v>965</v>
      </c>
      <c r="H43" s="757" t="s">
        <v>966</v>
      </c>
      <c r="I43" s="757"/>
      <c r="J43" s="757" t="s">
        <v>967</v>
      </c>
      <c r="K43" s="757"/>
      <c r="L43" s="757" t="s">
        <v>968</v>
      </c>
      <c r="M43" s="757"/>
      <c r="N43" s="365" t="s">
        <v>617</v>
      </c>
    </row>
    <row r="44" spans="2:14" s="369" customFormat="1" ht="218.25" customHeight="1" x14ac:dyDescent="0.25">
      <c r="B44" s="758" t="s">
        <v>27</v>
      </c>
      <c r="C44" s="758"/>
      <c r="D44" s="366" t="s">
        <v>324</v>
      </c>
      <c r="E44" s="366" t="s">
        <v>326</v>
      </c>
      <c r="F44" s="368">
        <v>34</v>
      </c>
      <c r="G44" s="364" t="s">
        <v>2063</v>
      </c>
      <c r="H44" s="757" t="s">
        <v>2064</v>
      </c>
      <c r="I44" s="757"/>
      <c r="J44" s="757" t="s">
        <v>969</v>
      </c>
      <c r="K44" s="757"/>
      <c r="L44" s="757" t="s">
        <v>1890</v>
      </c>
      <c r="M44" s="757"/>
      <c r="N44" s="365" t="s">
        <v>619</v>
      </c>
    </row>
    <row r="45" spans="2:14" s="369" customFormat="1" ht="204.75" customHeight="1" x14ac:dyDescent="0.25">
      <c r="B45" s="758" t="s">
        <v>27</v>
      </c>
      <c r="C45" s="758"/>
      <c r="D45" s="366" t="s">
        <v>324</v>
      </c>
      <c r="E45" s="366" t="s">
        <v>326</v>
      </c>
      <c r="F45" s="368">
        <v>35</v>
      </c>
      <c r="G45" s="364" t="s">
        <v>1933</v>
      </c>
      <c r="H45" s="759" t="s">
        <v>2065</v>
      </c>
      <c r="I45" s="760"/>
      <c r="J45" s="759" t="s">
        <v>969</v>
      </c>
      <c r="K45" s="760"/>
      <c r="L45" s="759" t="s">
        <v>2066</v>
      </c>
      <c r="M45" s="760"/>
      <c r="N45" s="365" t="s">
        <v>618</v>
      </c>
    </row>
    <row r="46" spans="2:14" s="369" customFormat="1" ht="146.25" customHeight="1" x14ac:dyDescent="0.25">
      <c r="B46" s="758" t="s">
        <v>27</v>
      </c>
      <c r="C46" s="758"/>
      <c r="D46" s="366" t="s">
        <v>324</v>
      </c>
      <c r="E46" s="366" t="s">
        <v>326</v>
      </c>
      <c r="F46" s="368">
        <v>36</v>
      </c>
      <c r="G46" s="364" t="s">
        <v>970</v>
      </c>
      <c r="H46" s="759" t="s">
        <v>2067</v>
      </c>
      <c r="I46" s="760"/>
      <c r="J46" s="759" t="s">
        <v>971</v>
      </c>
      <c r="K46" s="760"/>
      <c r="L46" s="759" t="s">
        <v>2068</v>
      </c>
      <c r="M46" s="760"/>
      <c r="N46" s="365" t="s">
        <v>617</v>
      </c>
    </row>
    <row r="47" spans="2:14" s="369" customFormat="1" ht="167.25" customHeight="1" x14ac:dyDescent="0.25">
      <c r="B47" s="758" t="s">
        <v>27</v>
      </c>
      <c r="C47" s="758"/>
      <c r="D47" s="366" t="s">
        <v>324</v>
      </c>
      <c r="E47" s="366" t="s">
        <v>326</v>
      </c>
      <c r="F47" s="368">
        <v>37</v>
      </c>
      <c r="G47" s="364" t="s">
        <v>972</v>
      </c>
      <c r="H47" s="761" t="s">
        <v>2069</v>
      </c>
      <c r="I47" s="761"/>
      <c r="J47" s="757" t="s">
        <v>971</v>
      </c>
      <c r="K47" s="757"/>
      <c r="L47" s="761" t="s">
        <v>2070</v>
      </c>
      <c r="M47" s="761"/>
      <c r="N47" s="365" t="s">
        <v>803</v>
      </c>
    </row>
    <row r="48" spans="2:14" s="369" customFormat="1" ht="167.25" customHeight="1" x14ac:dyDescent="0.25">
      <c r="B48" s="758" t="s">
        <v>27</v>
      </c>
      <c r="C48" s="758"/>
      <c r="D48" s="366" t="s">
        <v>324</v>
      </c>
      <c r="E48" s="366" t="s">
        <v>326</v>
      </c>
      <c r="F48" s="368">
        <v>38</v>
      </c>
      <c r="G48" s="364" t="s">
        <v>2071</v>
      </c>
      <c r="H48" s="761" t="s">
        <v>973</v>
      </c>
      <c r="I48" s="761"/>
      <c r="J48" s="757" t="s">
        <v>971</v>
      </c>
      <c r="K48" s="757"/>
      <c r="L48" s="761" t="s">
        <v>974</v>
      </c>
      <c r="M48" s="761"/>
      <c r="N48" s="365" t="s">
        <v>617</v>
      </c>
    </row>
    <row r="49" spans="2:14" s="369" customFormat="1" ht="167.25" customHeight="1" x14ac:dyDescent="0.25">
      <c r="B49" s="758" t="s">
        <v>27</v>
      </c>
      <c r="C49" s="758"/>
      <c r="D49" s="366" t="s">
        <v>324</v>
      </c>
      <c r="E49" s="366" t="s">
        <v>326</v>
      </c>
      <c r="F49" s="368">
        <v>39</v>
      </c>
      <c r="G49" s="364" t="s">
        <v>975</v>
      </c>
      <c r="H49" s="759" t="s">
        <v>976</v>
      </c>
      <c r="I49" s="760"/>
      <c r="J49" s="759" t="s">
        <v>977</v>
      </c>
      <c r="K49" s="760"/>
      <c r="L49" s="759" t="s">
        <v>2072</v>
      </c>
      <c r="M49" s="760"/>
      <c r="N49" s="365" t="s">
        <v>617</v>
      </c>
    </row>
    <row r="50" spans="2:14" s="369" customFormat="1" ht="167.25" customHeight="1" x14ac:dyDescent="0.25">
      <c r="B50" s="758" t="s">
        <v>27</v>
      </c>
      <c r="C50" s="758"/>
      <c r="D50" s="366" t="s">
        <v>324</v>
      </c>
      <c r="E50" s="366" t="s">
        <v>326</v>
      </c>
      <c r="F50" s="368">
        <v>40</v>
      </c>
      <c r="G50" s="364" t="s">
        <v>978</v>
      </c>
      <c r="H50" s="759" t="s">
        <v>979</v>
      </c>
      <c r="I50" s="760"/>
      <c r="J50" s="759" t="s">
        <v>980</v>
      </c>
      <c r="K50" s="760"/>
      <c r="L50" s="759" t="s">
        <v>2073</v>
      </c>
      <c r="M50" s="760"/>
      <c r="N50" s="365" t="s">
        <v>617</v>
      </c>
    </row>
    <row r="51" spans="2:14" s="369" customFormat="1" ht="167.25" customHeight="1" x14ac:dyDescent="0.25">
      <c r="B51" s="758" t="s">
        <v>27</v>
      </c>
      <c r="C51" s="758"/>
      <c r="D51" s="366" t="s">
        <v>324</v>
      </c>
      <c r="E51" s="366" t="s">
        <v>326</v>
      </c>
      <c r="F51" s="368">
        <v>41</v>
      </c>
      <c r="G51" s="364" t="s">
        <v>1711</v>
      </c>
      <c r="H51" s="759" t="s">
        <v>2074</v>
      </c>
      <c r="I51" s="760"/>
      <c r="J51" s="759" t="s">
        <v>977</v>
      </c>
      <c r="K51" s="760"/>
      <c r="L51" s="759" t="s">
        <v>981</v>
      </c>
      <c r="M51" s="760"/>
      <c r="N51" s="365" t="s">
        <v>618</v>
      </c>
    </row>
    <row r="52" spans="2:14" s="369" customFormat="1" ht="167.25" customHeight="1" x14ac:dyDescent="0.25">
      <c r="B52" s="758" t="s">
        <v>27</v>
      </c>
      <c r="C52" s="758"/>
      <c r="D52" s="366" t="s">
        <v>324</v>
      </c>
      <c r="E52" s="366" t="s">
        <v>326</v>
      </c>
      <c r="F52" s="368">
        <v>42</v>
      </c>
      <c r="G52" s="364" t="s">
        <v>982</v>
      </c>
      <c r="H52" s="757" t="s">
        <v>983</v>
      </c>
      <c r="I52" s="757"/>
      <c r="J52" s="757" t="s">
        <v>984</v>
      </c>
      <c r="K52" s="757"/>
      <c r="L52" s="757" t="s">
        <v>985</v>
      </c>
      <c r="M52" s="757"/>
      <c r="N52" s="365" t="s">
        <v>617</v>
      </c>
    </row>
    <row r="53" spans="2:14" s="369" customFormat="1" ht="167.25" customHeight="1" x14ac:dyDescent="0.25">
      <c r="B53" s="758" t="s">
        <v>19</v>
      </c>
      <c r="C53" s="758"/>
      <c r="D53" s="366" t="s">
        <v>327</v>
      </c>
      <c r="E53" s="366" t="s">
        <v>329</v>
      </c>
      <c r="F53" s="368">
        <v>43</v>
      </c>
      <c r="G53" s="364" t="s">
        <v>986</v>
      </c>
      <c r="H53" s="759" t="s">
        <v>987</v>
      </c>
      <c r="I53" s="760"/>
      <c r="J53" s="759" t="s">
        <v>988</v>
      </c>
      <c r="K53" s="760"/>
      <c r="L53" s="759" t="s">
        <v>989</v>
      </c>
      <c r="M53" s="760"/>
      <c r="N53" s="365" t="s">
        <v>615</v>
      </c>
    </row>
    <row r="54" spans="2:14" s="369" customFormat="1" ht="167.25" customHeight="1" x14ac:dyDescent="0.25">
      <c r="B54" s="758" t="s">
        <v>19</v>
      </c>
      <c r="C54" s="758"/>
      <c r="D54" s="366" t="s">
        <v>327</v>
      </c>
      <c r="E54" s="366" t="s">
        <v>329</v>
      </c>
      <c r="F54" s="368">
        <v>44</v>
      </c>
      <c r="G54" s="364" t="s">
        <v>990</v>
      </c>
      <c r="H54" s="759" t="s">
        <v>991</v>
      </c>
      <c r="I54" s="760"/>
      <c r="J54" s="759" t="s">
        <v>992</v>
      </c>
      <c r="K54" s="760"/>
      <c r="L54" s="759" t="s">
        <v>993</v>
      </c>
      <c r="M54" s="760"/>
      <c r="N54" s="365" t="s">
        <v>617</v>
      </c>
    </row>
    <row r="55" spans="2:14" s="369" customFormat="1" ht="167.25" customHeight="1" x14ac:dyDescent="0.25">
      <c r="B55" s="758" t="s">
        <v>19</v>
      </c>
      <c r="C55" s="758"/>
      <c r="D55" s="366" t="s">
        <v>327</v>
      </c>
      <c r="E55" s="366" t="s">
        <v>329</v>
      </c>
      <c r="F55" s="368">
        <v>45</v>
      </c>
      <c r="G55" s="364" t="s">
        <v>994</v>
      </c>
      <c r="H55" s="759" t="s">
        <v>995</v>
      </c>
      <c r="I55" s="760"/>
      <c r="J55" s="759" t="s">
        <v>996</v>
      </c>
      <c r="K55" s="760"/>
      <c r="L55" s="759" t="s">
        <v>997</v>
      </c>
      <c r="M55" s="760"/>
      <c r="N55" s="365" t="s">
        <v>803</v>
      </c>
    </row>
    <row r="56" spans="2:14" s="369" customFormat="1" ht="167.25" customHeight="1" x14ac:dyDescent="0.25">
      <c r="B56" s="758" t="s">
        <v>19</v>
      </c>
      <c r="C56" s="758"/>
      <c r="D56" s="366" t="s">
        <v>327</v>
      </c>
      <c r="E56" s="366" t="s">
        <v>329</v>
      </c>
      <c r="F56" s="368">
        <v>46</v>
      </c>
      <c r="G56" s="364" t="s">
        <v>998</v>
      </c>
      <c r="H56" s="759" t="s">
        <v>999</v>
      </c>
      <c r="I56" s="760"/>
      <c r="J56" s="759" t="s">
        <v>996</v>
      </c>
      <c r="K56" s="760"/>
      <c r="L56" s="759" t="s">
        <v>997</v>
      </c>
      <c r="M56" s="760"/>
      <c r="N56" s="365" t="s">
        <v>803</v>
      </c>
    </row>
    <row r="57" spans="2:14" s="369" customFormat="1" ht="167.25" customHeight="1" x14ac:dyDescent="0.25">
      <c r="B57" s="758" t="s">
        <v>19</v>
      </c>
      <c r="C57" s="758"/>
      <c r="D57" s="366" t="s">
        <v>327</v>
      </c>
      <c r="E57" s="366" t="s">
        <v>329</v>
      </c>
      <c r="F57" s="368">
        <v>47</v>
      </c>
      <c r="G57" s="364" t="s">
        <v>1000</v>
      </c>
      <c r="H57" s="759" t="s">
        <v>2075</v>
      </c>
      <c r="I57" s="760"/>
      <c r="J57" s="759" t="s">
        <v>996</v>
      </c>
      <c r="K57" s="760"/>
      <c r="L57" s="759" t="s">
        <v>1001</v>
      </c>
      <c r="M57" s="760"/>
      <c r="N57" s="365" t="s">
        <v>617</v>
      </c>
    </row>
    <row r="58" spans="2:14" s="369" customFormat="1" ht="167.25" customHeight="1" x14ac:dyDescent="0.25">
      <c r="B58" s="758" t="s">
        <v>20</v>
      </c>
      <c r="C58" s="758"/>
      <c r="D58" s="366" t="s">
        <v>330</v>
      </c>
      <c r="E58" s="366" t="s">
        <v>332</v>
      </c>
      <c r="F58" s="368">
        <v>48</v>
      </c>
      <c r="G58" s="364" t="s">
        <v>1002</v>
      </c>
      <c r="H58" s="757" t="s">
        <v>1003</v>
      </c>
      <c r="I58" s="757"/>
      <c r="J58" s="757" t="s">
        <v>1011</v>
      </c>
      <c r="K58" s="757"/>
      <c r="L58" s="757" t="s">
        <v>1004</v>
      </c>
      <c r="M58" s="757"/>
      <c r="N58" s="365" t="s">
        <v>617</v>
      </c>
    </row>
    <row r="59" spans="2:14" s="369" customFormat="1" ht="167.25" customHeight="1" x14ac:dyDescent="0.25">
      <c r="B59" s="758" t="s">
        <v>20</v>
      </c>
      <c r="C59" s="758"/>
      <c r="D59" s="366" t="s">
        <v>330</v>
      </c>
      <c r="E59" s="366" t="s">
        <v>332</v>
      </c>
      <c r="F59" s="368">
        <v>49</v>
      </c>
      <c r="G59" s="364" t="s">
        <v>1005</v>
      </c>
      <c r="H59" s="759" t="s">
        <v>1006</v>
      </c>
      <c r="I59" s="760"/>
      <c r="J59" s="759" t="s">
        <v>1012</v>
      </c>
      <c r="K59" s="760"/>
      <c r="L59" s="759" t="s">
        <v>1007</v>
      </c>
      <c r="M59" s="760"/>
      <c r="N59" s="365" t="s">
        <v>803</v>
      </c>
    </row>
    <row r="60" spans="2:14" s="369" customFormat="1" ht="167.25" customHeight="1" x14ac:dyDescent="0.25">
      <c r="B60" s="758" t="s">
        <v>20</v>
      </c>
      <c r="C60" s="758"/>
      <c r="D60" s="366" t="s">
        <v>330</v>
      </c>
      <c r="E60" s="366" t="s">
        <v>332</v>
      </c>
      <c r="F60" s="368">
        <v>50</v>
      </c>
      <c r="G60" s="364" t="s">
        <v>1008</v>
      </c>
      <c r="H60" s="759" t="s">
        <v>1009</v>
      </c>
      <c r="I60" s="760"/>
      <c r="J60" s="759" t="s">
        <v>1013</v>
      </c>
      <c r="K60" s="760"/>
      <c r="L60" s="759" t="s">
        <v>1010</v>
      </c>
      <c r="M60" s="760"/>
      <c r="N60" s="365" t="s">
        <v>803</v>
      </c>
    </row>
    <row r="61" spans="2:14" s="369" customFormat="1" ht="167.25" customHeight="1" x14ac:dyDescent="0.25">
      <c r="B61" s="758" t="s">
        <v>21</v>
      </c>
      <c r="C61" s="758"/>
      <c r="D61" s="366" t="s">
        <v>333</v>
      </c>
      <c r="E61" s="366" t="s">
        <v>335</v>
      </c>
      <c r="F61" s="368">
        <v>51</v>
      </c>
      <c r="G61" s="364" t="s">
        <v>1133</v>
      </c>
      <c r="H61" s="759" t="s">
        <v>1021</v>
      </c>
      <c r="I61" s="760"/>
      <c r="J61" s="759" t="s">
        <v>1014</v>
      </c>
      <c r="K61" s="760"/>
      <c r="L61" s="759" t="s">
        <v>1015</v>
      </c>
      <c r="M61" s="760"/>
      <c r="N61" s="365" t="s">
        <v>803</v>
      </c>
    </row>
    <row r="62" spans="2:14" s="369" customFormat="1" ht="167.25" customHeight="1" x14ac:dyDescent="0.25">
      <c r="B62" s="758" t="s">
        <v>21</v>
      </c>
      <c r="C62" s="758"/>
      <c r="D62" s="366" t="s">
        <v>333</v>
      </c>
      <c r="E62" s="366" t="s">
        <v>335</v>
      </c>
      <c r="F62" s="368">
        <v>52</v>
      </c>
      <c r="G62" s="364" t="s">
        <v>1114</v>
      </c>
      <c r="H62" s="759" t="s">
        <v>1016</v>
      </c>
      <c r="I62" s="760"/>
      <c r="J62" s="759" t="s">
        <v>1017</v>
      </c>
      <c r="K62" s="760"/>
      <c r="L62" s="759" t="s">
        <v>1018</v>
      </c>
      <c r="M62" s="760"/>
      <c r="N62" s="365" t="s">
        <v>803</v>
      </c>
    </row>
    <row r="63" spans="2:14" s="369" customFormat="1" ht="167.25" customHeight="1" x14ac:dyDescent="0.25">
      <c r="B63" s="758" t="s">
        <v>21</v>
      </c>
      <c r="C63" s="758"/>
      <c r="D63" s="366" t="s">
        <v>333</v>
      </c>
      <c r="E63" s="366" t="s">
        <v>335</v>
      </c>
      <c r="F63" s="368">
        <v>53</v>
      </c>
      <c r="G63" s="364" t="s">
        <v>1030</v>
      </c>
      <c r="H63" s="757" t="s">
        <v>1019</v>
      </c>
      <c r="I63" s="757"/>
      <c r="J63" s="757" t="s">
        <v>1014</v>
      </c>
      <c r="K63" s="757"/>
      <c r="L63" s="757" t="s">
        <v>1020</v>
      </c>
      <c r="M63" s="757"/>
      <c r="N63" s="365" t="s">
        <v>803</v>
      </c>
    </row>
    <row r="64" spans="2:14" s="369" customFormat="1" ht="167.25" customHeight="1" x14ac:dyDescent="0.25">
      <c r="B64" s="758" t="s">
        <v>22</v>
      </c>
      <c r="C64" s="758"/>
      <c r="D64" s="366" t="s">
        <v>336</v>
      </c>
      <c r="E64" s="366" t="s">
        <v>335</v>
      </c>
      <c r="F64" s="368">
        <v>54</v>
      </c>
      <c r="G64" s="364" t="s">
        <v>1029</v>
      </c>
      <c r="H64" s="757" t="s">
        <v>1022</v>
      </c>
      <c r="I64" s="757"/>
      <c r="J64" s="757" t="s">
        <v>1023</v>
      </c>
      <c r="K64" s="757"/>
      <c r="L64" s="757" t="s">
        <v>1024</v>
      </c>
      <c r="M64" s="757"/>
      <c r="N64" s="365" t="s">
        <v>617</v>
      </c>
    </row>
    <row r="65" spans="2:14" s="369" customFormat="1" ht="167.25" customHeight="1" x14ac:dyDescent="0.25">
      <c r="B65" s="758" t="s">
        <v>22</v>
      </c>
      <c r="C65" s="758"/>
      <c r="D65" s="366" t="s">
        <v>336</v>
      </c>
      <c r="E65" s="366" t="s">
        <v>335</v>
      </c>
      <c r="F65" s="368">
        <v>55</v>
      </c>
      <c r="G65" s="364" t="s">
        <v>1028</v>
      </c>
      <c r="H65" s="757" t="s">
        <v>1025</v>
      </c>
      <c r="I65" s="757"/>
      <c r="J65" s="757" t="s">
        <v>1026</v>
      </c>
      <c r="K65" s="757"/>
      <c r="L65" s="757" t="s">
        <v>1027</v>
      </c>
      <c r="M65" s="757"/>
      <c r="N65" s="365" t="s">
        <v>617</v>
      </c>
    </row>
    <row r="66" spans="2:14" s="369" customFormat="1" ht="167.25" customHeight="1" x14ac:dyDescent="0.25">
      <c r="B66" s="758" t="s">
        <v>22</v>
      </c>
      <c r="C66" s="758"/>
      <c r="D66" s="366" t="s">
        <v>336</v>
      </c>
      <c r="E66" s="366" t="s">
        <v>335</v>
      </c>
      <c r="F66" s="368">
        <v>56</v>
      </c>
      <c r="G66" s="364" t="s">
        <v>1365</v>
      </c>
      <c r="H66" s="759" t="s">
        <v>1031</v>
      </c>
      <c r="I66" s="760"/>
      <c r="J66" s="759" t="s">
        <v>1032</v>
      </c>
      <c r="K66" s="760"/>
      <c r="L66" s="759" t="s">
        <v>1033</v>
      </c>
      <c r="M66" s="760"/>
      <c r="N66" s="365" t="s">
        <v>617</v>
      </c>
    </row>
    <row r="67" spans="2:14" s="369" customFormat="1" ht="167.25" customHeight="1" x14ac:dyDescent="0.25">
      <c r="B67" s="758" t="s">
        <v>22</v>
      </c>
      <c r="C67" s="758"/>
      <c r="D67" s="366" t="s">
        <v>336</v>
      </c>
      <c r="E67" s="366" t="s">
        <v>335</v>
      </c>
      <c r="F67" s="368">
        <v>57</v>
      </c>
      <c r="G67" s="364" t="s">
        <v>1040</v>
      </c>
      <c r="H67" s="759" t="s">
        <v>1043</v>
      </c>
      <c r="I67" s="760"/>
      <c r="J67" s="759" t="s">
        <v>1045</v>
      </c>
      <c r="K67" s="760"/>
      <c r="L67" s="759" t="s">
        <v>1044</v>
      </c>
      <c r="M67" s="760"/>
      <c r="N67" s="365" t="s">
        <v>617</v>
      </c>
    </row>
    <row r="68" spans="2:14" s="369" customFormat="1" ht="167.25" customHeight="1" x14ac:dyDescent="0.25">
      <c r="B68" s="758" t="s">
        <v>22</v>
      </c>
      <c r="C68" s="758"/>
      <c r="D68" s="366" t="s">
        <v>336</v>
      </c>
      <c r="E68" s="366" t="s">
        <v>335</v>
      </c>
      <c r="F68" s="368">
        <v>58</v>
      </c>
      <c r="G68" s="364" t="s">
        <v>1041</v>
      </c>
      <c r="H68" s="757" t="s">
        <v>1046</v>
      </c>
      <c r="I68" s="757"/>
      <c r="J68" s="759" t="s">
        <v>1045</v>
      </c>
      <c r="K68" s="760"/>
      <c r="L68" s="757" t="s">
        <v>1047</v>
      </c>
      <c r="M68" s="757"/>
      <c r="N68" s="365" t="s">
        <v>617</v>
      </c>
    </row>
    <row r="69" spans="2:14" s="369" customFormat="1" ht="167.25" customHeight="1" x14ac:dyDescent="0.25">
      <c r="B69" s="758" t="s">
        <v>22</v>
      </c>
      <c r="C69" s="758"/>
      <c r="D69" s="366" t="s">
        <v>336</v>
      </c>
      <c r="E69" s="366" t="s">
        <v>335</v>
      </c>
      <c r="F69" s="368">
        <v>59</v>
      </c>
      <c r="G69" s="364" t="s">
        <v>1042</v>
      </c>
      <c r="H69" s="757" t="s">
        <v>1048</v>
      </c>
      <c r="I69" s="757"/>
      <c r="J69" s="759" t="s">
        <v>1045</v>
      </c>
      <c r="K69" s="760"/>
      <c r="L69" s="757" t="s">
        <v>1049</v>
      </c>
      <c r="M69" s="757"/>
      <c r="N69" s="365" t="s">
        <v>617</v>
      </c>
    </row>
    <row r="70" spans="2:14" s="369" customFormat="1" ht="167.25" customHeight="1" x14ac:dyDescent="0.25">
      <c r="B70" s="758" t="s">
        <v>22</v>
      </c>
      <c r="C70" s="758"/>
      <c r="D70" s="366" t="s">
        <v>336</v>
      </c>
      <c r="E70" s="366" t="s">
        <v>335</v>
      </c>
      <c r="F70" s="368">
        <v>60</v>
      </c>
      <c r="G70" s="364" t="s">
        <v>1034</v>
      </c>
      <c r="H70" s="757" t="s">
        <v>1035</v>
      </c>
      <c r="I70" s="757"/>
      <c r="J70" s="757" t="s">
        <v>1036</v>
      </c>
      <c r="K70" s="757"/>
      <c r="L70" s="757" t="s">
        <v>1039</v>
      </c>
      <c r="M70" s="757"/>
      <c r="N70" s="365" t="s">
        <v>617</v>
      </c>
    </row>
    <row r="71" spans="2:14" s="369" customFormat="1" ht="167.25" customHeight="1" x14ac:dyDescent="0.25">
      <c r="B71" s="799" t="s">
        <v>22</v>
      </c>
      <c r="C71" s="799"/>
      <c r="D71" s="370" t="s">
        <v>336</v>
      </c>
      <c r="E71" s="370" t="s">
        <v>335</v>
      </c>
      <c r="F71" s="368">
        <v>61</v>
      </c>
      <c r="G71" s="364" t="s">
        <v>1053</v>
      </c>
      <c r="H71" s="757" t="s">
        <v>1037</v>
      </c>
      <c r="I71" s="757"/>
      <c r="J71" s="757" t="s">
        <v>1036</v>
      </c>
      <c r="K71" s="757"/>
      <c r="L71" s="757" t="s">
        <v>1038</v>
      </c>
      <c r="M71" s="757"/>
      <c r="N71" s="365" t="s">
        <v>803</v>
      </c>
    </row>
    <row r="72" spans="2:14" s="369" customFormat="1" ht="167.25" customHeight="1" x14ac:dyDescent="0.25">
      <c r="B72" s="799" t="s">
        <v>22</v>
      </c>
      <c r="C72" s="799"/>
      <c r="D72" s="370" t="s">
        <v>336</v>
      </c>
      <c r="E72" s="370" t="s">
        <v>335</v>
      </c>
      <c r="F72" s="368">
        <v>62</v>
      </c>
      <c r="G72" s="364" t="s">
        <v>1050</v>
      </c>
      <c r="H72" s="761" t="s">
        <v>1051</v>
      </c>
      <c r="I72" s="761"/>
      <c r="J72" s="757" t="s">
        <v>1036</v>
      </c>
      <c r="K72" s="757"/>
      <c r="L72" s="757" t="s">
        <v>1052</v>
      </c>
      <c r="M72" s="757"/>
      <c r="N72" s="365" t="s">
        <v>803</v>
      </c>
    </row>
    <row r="73" spans="2:14" s="369" customFormat="1" ht="167.25" customHeight="1" x14ac:dyDescent="0.25">
      <c r="B73" s="758" t="s">
        <v>22</v>
      </c>
      <c r="C73" s="758"/>
      <c r="D73" s="366" t="s">
        <v>336</v>
      </c>
      <c r="E73" s="366" t="s">
        <v>335</v>
      </c>
      <c r="F73" s="368">
        <v>63</v>
      </c>
      <c r="G73" s="364" t="s">
        <v>1054</v>
      </c>
      <c r="H73" s="757" t="s">
        <v>1055</v>
      </c>
      <c r="I73" s="757"/>
      <c r="J73" s="757" t="s">
        <v>1036</v>
      </c>
      <c r="K73" s="757"/>
      <c r="L73" s="757" t="s">
        <v>1052</v>
      </c>
      <c r="M73" s="757"/>
      <c r="N73" s="365" t="s">
        <v>617</v>
      </c>
    </row>
    <row r="74" spans="2:14" s="369" customFormat="1" ht="167.25" customHeight="1" x14ac:dyDescent="0.25">
      <c r="B74" s="758" t="s">
        <v>23</v>
      </c>
      <c r="C74" s="758"/>
      <c r="D74" s="366" t="s">
        <v>338</v>
      </c>
      <c r="E74" s="366" t="s">
        <v>816</v>
      </c>
      <c r="F74" s="368">
        <v>64</v>
      </c>
      <c r="G74" s="364" t="s">
        <v>1056</v>
      </c>
      <c r="H74" s="759" t="s">
        <v>1057</v>
      </c>
      <c r="I74" s="760"/>
      <c r="J74" s="759" t="s">
        <v>1058</v>
      </c>
      <c r="K74" s="760"/>
      <c r="L74" s="759" t="s">
        <v>1059</v>
      </c>
      <c r="M74" s="760"/>
      <c r="N74" s="365" t="s">
        <v>800</v>
      </c>
    </row>
    <row r="75" spans="2:14" s="369" customFormat="1" ht="167.25" customHeight="1" x14ac:dyDescent="0.25">
      <c r="B75" s="758" t="s">
        <v>23</v>
      </c>
      <c r="C75" s="758"/>
      <c r="D75" s="366" t="s">
        <v>338</v>
      </c>
      <c r="E75" s="366" t="s">
        <v>816</v>
      </c>
      <c r="F75" s="368">
        <v>65</v>
      </c>
      <c r="G75" s="364" t="s">
        <v>1060</v>
      </c>
      <c r="H75" s="759" t="s">
        <v>1061</v>
      </c>
      <c r="I75" s="760"/>
      <c r="J75" s="759" t="s">
        <v>1058</v>
      </c>
      <c r="K75" s="760"/>
      <c r="L75" s="759" t="s">
        <v>1062</v>
      </c>
      <c r="M75" s="760"/>
      <c r="N75" s="365" t="s">
        <v>800</v>
      </c>
    </row>
    <row r="76" spans="2:14" s="369" customFormat="1" ht="167.25" customHeight="1" x14ac:dyDescent="0.25">
      <c r="B76" s="758" t="s">
        <v>23</v>
      </c>
      <c r="C76" s="758"/>
      <c r="D76" s="366" t="s">
        <v>338</v>
      </c>
      <c r="E76" s="366" t="s">
        <v>816</v>
      </c>
      <c r="F76" s="368">
        <v>66</v>
      </c>
      <c r="G76" s="364" t="s">
        <v>1063</v>
      </c>
      <c r="H76" s="759" t="s">
        <v>1064</v>
      </c>
      <c r="I76" s="760"/>
      <c r="J76" s="759" t="s">
        <v>1058</v>
      </c>
      <c r="K76" s="760"/>
      <c r="L76" s="759" t="s">
        <v>1065</v>
      </c>
      <c r="M76" s="760"/>
      <c r="N76" s="365" t="s">
        <v>800</v>
      </c>
    </row>
    <row r="77" spans="2:14" s="369" customFormat="1" ht="167.25" customHeight="1" x14ac:dyDescent="0.25">
      <c r="B77" s="758" t="s">
        <v>23</v>
      </c>
      <c r="C77" s="758"/>
      <c r="D77" s="366" t="s">
        <v>338</v>
      </c>
      <c r="E77" s="366" t="s">
        <v>816</v>
      </c>
      <c r="F77" s="368">
        <v>67</v>
      </c>
      <c r="G77" s="364" t="s">
        <v>1424</v>
      </c>
      <c r="H77" s="757" t="s">
        <v>2076</v>
      </c>
      <c r="I77" s="757"/>
      <c r="J77" s="757" t="s">
        <v>1066</v>
      </c>
      <c r="K77" s="757"/>
      <c r="L77" s="757" t="s">
        <v>1067</v>
      </c>
      <c r="M77" s="757"/>
      <c r="N77" s="365" t="s">
        <v>800</v>
      </c>
    </row>
    <row r="78" spans="2:14" s="369" customFormat="1" ht="167.25" customHeight="1" x14ac:dyDescent="0.25">
      <c r="B78" s="758" t="s">
        <v>23</v>
      </c>
      <c r="C78" s="758"/>
      <c r="D78" s="366" t="s">
        <v>338</v>
      </c>
      <c r="E78" s="366" t="s">
        <v>816</v>
      </c>
      <c r="F78" s="368">
        <v>68</v>
      </c>
      <c r="G78" s="364" t="s">
        <v>1068</v>
      </c>
      <c r="H78" s="757" t="s">
        <v>1069</v>
      </c>
      <c r="I78" s="757"/>
      <c r="J78" s="757" t="s">
        <v>1070</v>
      </c>
      <c r="K78" s="757"/>
      <c r="L78" s="757" t="s">
        <v>1071</v>
      </c>
      <c r="M78" s="757"/>
      <c r="N78" s="365" t="s">
        <v>800</v>
      </c>
    </row>
    <row r="79" spans="2:14" s="369" customFormat="1" ht="167.25" customHeight="1" x14ac:dyDescent="0.25">
      <c r="B79" s="758" t="s">
        <v>23</v>
      </c>
      <c r="C79" s="758"/>
      <c r="D79" s="366" t="s">
        <v>338</v>
      </c>
      <c r="E79" s="366" t="s">
        <v>816</v>
      </c>
      <c r="F79" s="368">
        <v>69</v>
      </c>
      <c r="G79" s="364" t="s">
        <v>1072</v>
      </c>
      <c r="H79" s="759" t="s">
        <v>2077</v>
      </c>
      <c r="I79" s="760"/>
      <c r="J79" s="759" t="s">
        <v>1073</v>
      </c>
      <c r="K79" s="760"/>
      <c r="L79" s="759" t="s">
        <v>2078</v>
      </c>
      <c r="M79" s="760"/>
      <c r="N79" s="365" t="s">
        <v>800</v>
      </c>
    </row>
    <row r="80" spans="2:14" s="369" customFormat="1" ht="201" customHeight="1" x14ac:dyDescent="0.25">
      <c r="B80" s="758" t="s">
        <v>275</v>
      </c>
      <c r="C80" s="758"/>
      <c r="D80" s="366" t="s">
        <v>340</v>
      </c>
      <c r="E80" s="366" t="s">
        <v>342</v>
      </c>
      <c r="F80" s="368">
        <v>70</v>
      </c>
      <c r="G80" s="364" t="s">
        <v>1074</v>
      </c>
      <c r="H80" s="759" t="s">
        <v>1075</v>
      </c>
      <c r="I80" s="760"/>
      <c r="J80" s="759" t="s">
        <v>1076</v>
      </c>
      <c r="K80" s="760"/>
      <c r="L80" s="759" t="s">
        <v>1077</v>
      </c>
      <c r="M80" s="760"/>
      <c r="N80" s="365" t="s">
        <v>617</v>
      </c>
    </row>
    <row r="81" spans="2:14" s="369" customFormat="1" ht="167.25" customHeight="1" x14ac:dyDescent="0.25">
      <c r="B81" s="758" t="s">
        <v>275</v>
      </c>
      <c r="C81" s="758"/>
      <c r="D81" s="366" t="s">
        <v>340</v>
      </c>
      <c r="E81" s="366" t="s">
        <v>342</v>
      </c>
      <c r="F81" s="368">
        <v>71</v>
      </c>
      <c r="G81" s="364" t="s">
        <v>1078</v>
      </c>
      <c r="H81" s="759" t="s">
        <v>1079</v>
      </c>
      <c r="I81" s="760"/>
      <c r="J81" s="759" t="s">
        <v>1080</v>
      </c>
      <c r="K81" s="760"/>
      <c r="L81" s="759" t="s">
        <v>1081</v>
      </c>
      <c r="M81" s="760"/>
      <c r="N81" s="365" t="s">
        <v>619</v>
      </c>
    </row>
    <row r="82" spans="2:14" s="369" customFormat="1" ht="282" customHeight="1" x14ac:dyDescent="0.25">
      <c r="B82" s="758" t="s">
        <v>275</v>
      </c>
      <c r="C82" s="758"/>
      <c r="D82" s="366" t="s">
        <v>340</v>
      </c>
      <c r="E82" s="366" t="s">
        <v>342</v>
      </c>
      <c r="F82" s="368">
        <v>72</v>
      </c>
      <c r="G82" s="364" t="s">
        <v>1082</v>
      </c>
      <c r="H82" s="757" t="s">
        <v>1083</v>
      </c>
      <c r="I82" s="757"/>
      <c r="J82" s="757" t="s">
        <v>1084</v>
      </c>
      <c r="K82" s="757"/>
      <c r="L82" s="757" t="s">
        <v>1085</v>
      </c>
      <c r="M82" s="757"/>
      <c r="N82" s="365" t="s">
        <v>617</v>
      </c>
    </row>
    <row r="83" spans="2:14" s="369" customFormat="1" ht="167.25" customHeight="1" x14ac:dyDescent="0.25">
      <c r="B83" s="758" t="s">
        <v>275</v>
      </c>
      <c r="C83" s="758"/>
      <c r="D83" s="366" t="s">
        <v>340</v>
      </c>
      <c r="E83" s="366" t="s">
        <v>342</v>
      </c>
      <c r="F83" s="368">
        <v>73</v>
      </c>
      <c r="G83" s="364" t="s">
        <v>2079</v>
      </c>
      <c r="H83" s="757" t="s">
        <v>2080</v>
      </c>
      <c r="I83" s="757"/>
      <c r="J83" s="757" t="s">
        <v>1086</v>
      </c>
      <c r="K83" s="757"/>
      <c r="L83" s="757" t="s">
        <v>2081</v>
      </c>
      <c r="M83" s="757"/>
      <c r="N83" s="365" t="s">
        <v>617</v>
      </c>
    </row>
    <row r="84" spans="2:14" s="369" customFormat="1" ht="210.75" customHeight="1" x14ac:dyDescent="0.25">
      <c r="B84" s="758" t="s">
        <v>275</v>
      </c>
      <c r="C84" s="758"/>
      <c r="D84" s="366" t="s">
        <v>340</v>
      </c>
      <c r="E84" s="366" t="s">
        <v>342</v>
      </c>
      <c r="F84" s="368">
        <v>74</v>
      </c>
      <c r="G84" s="364" t="s">
        <v>1087</v>
      </c>
      <c r="H84" s="759" t="s">
        <v>2082</v>
      </c>
      <c r="I84" s="760"/>
      <c r="J84" s="759" t="s">
        <v>1088</v>
      </c>
      <c r="K84" s="760"/>
      <c r="L84" s="759" t="s">
        <v>1089</v>
      </c>
      <c r="M84" s="760"/>
      <c r="N84" s="365" t="s">
        <v>615</v>
      </c>
    </row>
    <row r="85" spans="2:14" s="369" customFormat="1" ht="107.25" hidden="1" customHeight="1" x14ac:dyDescent="0.25">
      <c r="B85" s="758"/>
      <c r="C85" s="758"/>
      <c r="D85" s="366"/>
      <c r="E85" s="366"/>
      <c r="F85" s="368">
        <v>75</v>
      </c>
      <c r="G85" s="364"/>
      <c r="H85" s="759"/>
      <c r="I85" s="760"/>
      <c r="J85" s="759"/>
      <c r="K85" s="760"/>
      <c r="L85" s="759"/>
      <c r="M85" s="760"/>
      <c r="N85" s="365"/>
    </row>
    <row r="86" spans="2:14" s="369" customFormat="1" ht="107.25" hidden="1" customHeight="1" x14ac:dyDescent="0.25">
      <c r="B86" s="758"/>
      <c r="C86" s="758"/>
      <c r="D86" s="366"/>
      <c r="E86" s="366"/>
      <c r="F86" s="368">
        <v>76</v>
      </c>
      <c r="G86" s="364"/>
      <c r="H86" s="759"/>
      <c r="I86" s="760"/>
      <c r="J86" s="759"/>
      <c r="K86" s="760"/>
      <c r="L86" s="759"/>
      <c r="M86" s="760"/>
      <c r="N86" s="365"/>
    </row>
    <row r="87" spans="2:14" s="369" customFormat="1" ht="107.25" hidden="1" customHeight="1" x14ac:dyDescent="0.25">
      <c r="B87" s="758"/>
      <c r="C87" s="758"/>
      <c r="D87" s="366"/>
      <c r="E87" s="366"/>
      <c r="F87" s="368">
        <v>77</v>
      </c>
      <c r="G87" s="364"/>
      <c r="H87" s="759"/>
      <c r="I87" s="760"/>
      <c r="J87" s="759"/>
      <c r="K87" s="760"/>
      <c r="L87" s="759"/>
      <c r="M87" s="760"/>
      <c r="N87" s="365"/>
    </row>
    <row r="88" spans="2:14" ht="18" hidden="1" x14ac:dyDescent="0.25">
      <c r="B88" s="149"/>
      <c r="C88" s="150"/>
      <c r="D88" s="150"/>
      <c r="E88" s="150"/>
      <c r="F88" s="150"/>
      <c r="G88" s="151"/>
      <c r="H88" s="151"/>
      <c r="I88" s="151"/>
      <c r="J88" s="151"/>
      <c r="K88" s="151"/>
      <c r="L88" s="151"/>
      <c r="M88" s="151"/>
      <c r="N88" s="152"/>
    </row>
    <row r="89" spans="2:14" hidden="1" x14ac:dyDescent="0.25">
      <c r="B89" s="149"/>
      <c r="C89" s="152"/>
      <c r="D89" s="152"/>
      <c r="E89" s="152"/>
      <c r="F89" s="152"/>
      <c r="G89" s="152"/>
      <c r="H89" s="152"/>
      <c r="I89" s="152"/>
      <c r="J89" s="152"/>
      <c r="K89" s="152"/>
      <c r="L89" s="152"/>
      <c r="M89" s="152"/>
      <c r="N89" s="152"/>
    </row>
    <row r="90" spans="2:14" ht="69" hidden="1" customHeight="1" thickBot="1" x14ac:dyDescent="0.3">
      <c r="B90" s="153"/>
      <c r="C90" s="154"/>
      <c r="D90" s="154"/>
      <c r="E90" s="154"/>
      <c r="F90" s="154"/>
      <c r="G90" s="154"/>
      <c r="H90" s="154"/>
      <c r="I90" s="154"/>
      <c r="J90" s="154"/>
      <c r="K90" s="154"/>
      <c r="L90" s="154"/>
      <c r="M90" s="154"/>
      <c r="N90" s="154"/>
    </row>
  </sheetData>
  <sheetProtection insertHyperlinks="0" pivotTables="0"/>
  <mergeCells count="327">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B32:C32"/>
    <mergeCell ref="B33:C33"/>
    <mergeCell ref="B34:C34"/>
    <mergeCell ref="B35:C35"/>
    <mergeCell ref="B43:C43"/>
    <mergeCell ref="B44:C44"/>
    <mergeCell ref="B36:C36"/>
    <mergeCell ref="B37:C37"/>
    <mergeCell ref="B38:C38"/>
    <mergeCell ref="B39:C39"/>
    <mergeCell ref="B40:C40"/>
    <mergeCell ref="B41:C41"/>
    <mergeCell ref="B42:C42"/>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H13:I13"/>
    <mergeCell ref="H20:I20"/>
    <mergeCell ref="H21:I21"/>
    <mergeCell ref="H22:I22"/>
    <mergeCell ref="H23:I23"/>
    <mergeCell ref="J20:K20"/>
    <mergeCell ref="J21:K21"/>
    <mergeCell ref="J22:K22"/>
    <mergeCell ref="J23:K23"/>
    <mergeCell ref="H15:I15"/>
    <mergeCell ref="H16:I16"/>
    <mergeCell ref="H17:I17"/>
    <mergeCell ref="H14:I14"/>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L19:M19"/>
    <mergeCell ref="J14:K14"/>
    <mergeCell ref="J18:K18"/>
    <mergeCell ref="J19:K19"/>
    <mergeCell ref="J11:K11"/>
    <mergeCell ref="J12:K12"/>
    <mergeCell ref="J13:K13"/>
    <mergeCell ref="J15:K15"/>
    <mergeCell ref="J16:K16"/>
    <mergeCell ref="J17:K17"/>
    <mergeCell ref="L15:M15"/>
    <mergeCell ref="L16:M16"/>
    <mergeCell ref="L17:M17"/>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J64:K64"/>
    <mergeCell ref="L64:M64"/>
    <mergeCell ref="H58:I58"/>
    <mergeCell ref="J58:K58"/>
    <mergeCell ref="L58:M58"/>
    <mergeCell ref="H52:I52"/>
    <mergeCell ref="J52:K52"/>
    <mergeCell ref="L52:M52"/>
    <mergeCell ref="H63:I63"/>
    <mergeCell ref="J63:K63"/>
    <mergeCell ref="L63:M63"/>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H71:I71"/>
    <mergeCell ref="J71:K71"/>
    <mergeCell ref="L71:M71"/>
    <mergeCell ref="H74:I74"/>
    <mergeCell ref="H75:I75"/>
    <mergeCell ref="H76:I76"/>
    <mergeCell ref="J74:K74"/>
    <mergeCell ref="J75:K75"/>
    <mergeCell ref="J76:K76"/>
    <mergeCell ref="L74:M74"/>
    <mergeCell ref="L75:M75"/>
    <mergeCell ref="L76:M76"/>
    <mergeCell ref="H79:I79"/>
    <mergeCell ref="H80:I80"/>
    <mergeCell ref="H81:I81"/>
    <mergeCell ref="J79:K79"/>
    <mergeCell ref="J80:K80"/>
    <mergeCell ref="J81:K81"/>
    <mergeCell ref="L79:M79"/>
    <mergeCell ref="L80:M80"/>
    <mergeCell ref="L81:M81"/>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topLeftCell="C1" zoomScaleNormal="100" workbookViewId="0">
      <selection activeCell="C1" sqref="C1"/>
    </sheetView>
  </sheetViews>
  <sheetFormatPr baseColWidth="10" defaultColWidth="11.42578125" defaultRowHeight="15.75" x14ac:dyDescent="0.25"/>
  <cols>
    <col min="1" max="1" width="2" style="453" customWidth="1"/>
    <col min="2" max="2" width="7.7109375" style="453" customWidth="1"/>
    <col min="3" max="3" width="17.7109375" style="453" customWidth="1"/>
    <col min="4" max="4" width="14.85546875" style="453" customWidth="1"/>
    <col min="5" max="5" width="57.28515625" style="453" customWidth="1"/>
    <col min="6" max="6" width="19.7109375" style="453" customWidth="1"/>
    <col min="7" max="7" width="31.140625" style="453" customWidth="1"/>
    <col min="8" max="14" width="9.5703125" style="453" customWidth="1"/>
    <col min="15" max="15" width="11" style="453" customWidth="1"/>
    <col min="16" max="16" width="16.42578125" style="476" customWidth="1"/>
    <col min="17" max="17" width="53.7109375" style="453" customWidth="1"/>
    <col min="18" max="24" width="9.7109375" style="453" customWidth="1"/>
    <col min="25" max="25" width="10.85546875" style="453" customWidth="1"/>
    <col min="26" max="26" width="16.85546875" style="453" customWidth="1"/>
    <col min="27" max="27" width="40.85546875" style="453" customWidth="1"/>
    <col min="28" max="28" width="32.7109375" style="453" customWidth="1"/>
    <col min="29" max="29" width="31.85546875" style="453" customWidth="1"/>
    <col min="30" max="30" width="16.42578125" style="369" customWidth="1"/>
    <col min="31" max="16384" width="11.42578125" style="369"/>
  </cols>
  <sheetData>
    <row r="1" spans="1:29" ht="11.25" customHeight="1" thickBot="1" x14ac:dyDescent="0.3"/>
    <row r="2" spans="1:29" s="458" customFormat="1" ht="39" customHeight="1" x14ac:dyDescent="0.25">
      <c r="A2" s="453"/>
      <c r="B2" s="453"/>
      <c r="C2" s="815"/>
      <c r="D2" s="816"/>
      <c r="E2" s="817"/>
      <c r="F2" s="821" t="s">
        <v>148</v>
      </c>
      <c r="G2" s="821"/>
      <c r="H2" s="609" t="s">
        <v>585</v>
      </c>
      <c r="I2" s="610"/>
      <c r="J2" s="610"/>
      <c r="K2" s="610"/>
      <c r="L2" s="610"/>
      <c r="M2" s="610"/>
      <c r="N2" s="610"/>
      <c r="O2" s="610"/>
      <c r="P2" s="610"/>
      <c r="Q2" s="610"/>
      <c r="R2" s="610"/>
      <c r="S2" s="610"/>
      <c r="T2" s="610"/>
      <c r="U2" s="610"/>
      <c r="V2" s="610"/>
      <c r="W2" s="610"/>
      <c r="X2" s="610"/>
      <c r="Y2" s="610"/>
      <c r="Z2" s="610"/>
      <c r="AA2" s="611"/>
      <c r="AB2" s="457" t="s">
        <v>149</v>
      </c>
      <c r="AC2" s="140" t="s">
        <v>588</v>
      </c>
    </row>
    <row r="3" spans="1:29" s="458" customFormat="1" ht="27.75" customHeight="1" x14ac:dyDescent="0.25">
      <c r="A3" s="453"/>
      <c r="B3" s="453"/>
      <c r="C3" s="818"/>
      <c r="D3" s="819"/>
      <c r="E3" s="820"/>
      <c r="F3" s="822" t="s">
        <v>150</v>
      </c>
      <c r="G3" s="822"/>
      <c r="H3" s="612" t="s">
        <v>586</v>
      </c>
      <c r="I3" s="613"/>
      <c r="J3" s="613"/>
      <c r="K3" s="613"/>
      <c r="L3" s="613"/>
      <c r="M3" s="613"/>
      <c r="N3" s="613"/>
      <c r="O3" s="613"/>
      <c r="P3" s="613"/>
      <c r="Q3" s="613"/>
      <c r="R3" s="613"/>
      <c r="S3" s="613"/>
      <c r="T3" s="613"/>
      <c r="U3" s="613"/>
      <c r="V3" s="613"/>
      <c r="W3" s="613"/>
      <c r="X3" s="613"/>
      <c r="Y3" s="613"/>
      <c r="Z3" s="613"/>
      <c r="AA3" s="614"/>
      <c r="AB3" s="459" t="s">
        <v>151</v>
      </c>
      <c r="AC3" s="141">
        <v>2</v>
      </c>
    </row>
    <row r="4" spans="1:29" s="458" customFormat="1" ht="42" customHeight="1" thickBot="1" x14ac:dyDescent="0.3">
      <c r="A4" s="453"/>
      <c r="B4" s="453"/>
      <c r="C4" s="818"/>
      <c r="D4" s="819"/>
      <c r="E4" s="820"/>
      <c r="F4" s="823" t="s">
        <v>152</v>
      </c>
      <c r="G4" s="823"/>
      <c r="H4" s="800" t="s">
        <v>587</v>
      </c>
      <c r="I4" s="801"/>
      <c r="J4" s="801"/>
      <c r="K4" s="801"/>
      <c r="L4" s="801"/>
      <c r="M4" s="801"/>
      <c r="N4" s="801"/>
      <c r="O4" s="801"/>
      <c r="P4" s="801"/>
      <c r="Q4" s="801"/>
      <c r="R4" s="801"/>
      <c r="S4" s="801"/>
      <c r="T4" s="801"/>
      <c r="U4" s="801"/>
      <c r="V4" s="801"/>
      <c r="W4" s="801"/>
      <c r="X4" s="801"/>
      <c r="Y4" s="801"/>
      <c r="Z4" s="801"/>
      <c r="AA4" s="802"/>
      <c r="AB4" s="460" t="s">
        <v>573</v>
      </c>
      <c r="AC4" s="155">
        <v>43776</v>
      </c>
    </row>
    <row r="5" spans="1:29" ht="60.75" customHeight="1" thickBot="1" x14ac:dyDescent="0.3">
      <c r="C5" s="812" t="s">
        <v>270</v>
      </c>
      <c r="D5" s="813"/>
      <c r="E5" s="813"/>
      <c r="F5" s="813"/>
      <c r="G5" s="813"/>
      <c r="H5" s="813"/>
      <c r="I5" s="813"/>
      <c r="J5" s="813"/>
      <c r="K5" s="813"/>
      <c r="L5" s="813"/>
      <c r="M5" s="813"/>
      <c r="N5" s="813"/>
      <c r="O5" s="813"/>
      <c r="P5" s="813"/>
      <c r="Q5" s="813"/>
      <c r="R5" s="813"/>
      <c r="S5" s="813"/>
      <c r="T5" s="813"/>
      <c r="U5" s="813"/>
      <c r="V5" s="813"/>
      <c r="W5" s="813"/>
      <c r="X5" s="813"/>
      <c r="Y5" s="813"/>
      <c r="Z5" s="813"/>
      <c r="AA5" s="813"/>
      <c r="AB5" s="813"/>
      <c r="AC5" s="814"/>
    </row>
    <row r="6" spans="1:29" ht="33" customHeight="1" x14ac:dyDescent="0.25">
      <c r="C6" s="824" t="s">
        <v>795</v>
      </c>
      <c r="D6" s="825"/>
      <c r="E6" s="825"/>
      <c r="F6" s="825"/>
      <c r="G6" s="825"/>
      <c r="H6" s="825"/>
      <c r="I6" s="825"/>
      <c r="J6" s="825"/>
      <c r="K6" s="825"/>
      <c r="L6" s="825"/>
      <c r="M6" s="825"/>
      <c r="N6" s="825"/>
      <c r="O6" s="825"/>
      <c r="P6" s="825"/>
      <c r="Q6" s="825"/>
      <c r="R6" s="825"/>
      <c r="S6" s="825"/>
      <c r="T6" s="825"/>
      <c r="U6" s="825"/>
      <c r="V6" s="825"/>
      <c r="W6" s="825"/>
      <c r="X6" s="825"/>
      <c r="Y6" s="825"/>
      <c r="Z6" s="825"/>
      <c r="AA6" s="825"/>
      <c r="AB6" s="825"/>
      <c r="AC6" s="826"/>
    </row>
    <row r="7" spans="1:29" ht="27.75" customHeight="1" x14ac:dyDescent="0.25">
      <c r="C7" s="827" t="s">
        <v>269</v>
      </c>
      <c r="D7" s="828"/>
      <c r="E7" s="828"/>
      <c r="F7" s="828"/>
      <c r="G7" s="828"/>
      <c r="H7" s="828"/>
      <c r="I7" s="828"/>
      <c r="J7" s="828"/>
      <c r="K7" s="828"/>
      <c r="L7" s="828"/>
      <c r="M7" s="828"/>
      <c r="N7" s="828"/>
      <c r="O7" s="828"/>
      <c r="P7" s="828"/>
      <c r="Q7" s="828"/>
      <c r="R7" s="828"/>
      <c r="S7" s="828"/>
      <c r="T7" s="828"/>
      <c r="U7" s="828"/>
      <c r="V7" s="828"/>
      <c r="W7" s="828"/>
      <c r="X7" s="828"/>
      <c r="Y7" s="828"/>
      <c r="Z7" s="828"/>
      <c r="AA7" s="828"/>
      <c r="AB7" s="828"/>
      <c r="AC7" s="829"/>
    </row>
    <row r="8" spans="1:29" ht="165" customHeight="1" x14ac:dyDescent="0.25">
      <c r="C8" s="830" t="s">
        <v>152</v>
      </c>
      <c r="D8" s="693"/>
      <c r="E8" s="831" t="s">
        <v>183</v>
      </c>
      <c r="F8" s="686" t="s">
        <v>182</v>
      </c>
      <c r="G8" s="807"/>
      <c r="H8" s="686" t="s">
        <v>2098</v>
      </c>
      <c r="I8" s="687"/>
      <c r="J8" s="687"/>
      <c r="K8" s="687"/>
      <c r="L8" s="687"/>
      <c r="M8" s="687"/>
      <c r="N8" s="687"/>
      <c r="O8" s="687"/>
      <c r="P8" s="807"/>
      <c r="Q8" s="808" t="s">
        <v>2037</v>
      </c>
      <c r="R8" s="686" t="s">
        <v>2098</v>
      </c>
      <c r="S8" s="687"/>
      <c r="T8" s="687"/>
      <c r="U8" s="687"/>
      <c r="V8" s="687"/>
      <c r="W8" s="687"/>
      <c r="X8" s="687"/>
      <c r="Y8" s="687"/>
      <c r="Z8" s="807"/>
      <c r="AA8" s="808" t="s">
        <v>1115</v>
      </c>
      <c r="AB8" s="836" t="s">
        <v>184</v>
      </c>
      <c r="AC8" s="835" t="s">
        <v>185</v>
      </c>
    </row>
    <row r="9" spans="1:29" ht="124.5" customHeight="1" x14ac:dyDescent="0.25">
      <c r="C9" s="830"/>
      <c r="D9" s="693"/>
      <c r="E9" s="832"/>
      <c r="F9" s="833"/>
      <c r="G9" s="834"/>
      <c r="H9" s="461" t="s">
        <v>607</v>
      </c>
      <c r="I9" s="461" t="s">
        <v>608</v>
      </c>
      <c r="J9" s="461" t="s">
        <v>609</v>
      </c>
      <c r="K9" s="461" t="s">
        <v>610</v>
      </c>
      <c r="L9" s="461" t="s">
        <v>611</v>
      </c>
      <c r="M9" s="461" t="s">
        <v>612</v>
      </c>
      <c r="N9" s="461" t="s">
        <v>613</v>
      </c>
      <c r="O9" s="461" t="s">
        <v>230</v>
      </c>
      <c r="P9" s="477" t="s">
        <v>614</v>
      </c>
      <c r="Q9" s="809"/>
      <c r="R9" s="461" t="s">
        <v>607</v>
      </c>
      <c r="S9" s="461" t="s">
        <v>608</v>
      </c>
      <c r="T9" s="461" t="s">
        <v>609</v>
      </c>
      <c r="U9" s="461" t="s">
        <v>610</v>
      </c>
      <c r="V9" s="461" t="s">
        <v>611</v>
      </c>
      <c r="W9" s="461" t="s">
        <v>612</v>
      </c>
      <c r="X9" s="461" t="s">
        <v>613</v>
      </c>
      <c r="Y9" s="461" t="s">
        <v>230</v>
      </c>
      <c r="Z9" s="461" t="s">
        <v>614</v>
      </c>
      <c r="AA9" s="809"/>
      <c r="AB9" s="836"/>
      <c r="AC9" s="835"/>
    </row>
    <row r="10" spans="1:29" s="396" customFormat="1" ht="122.25" customHeight="1" x14ac:dyDescent="0.3">
      <c r="A10" s="424"/>
      <c r="B10" s="425">
        <v>1</v>
      </c>
      <c r="C10" s="805" t="str">
        <f>'3-IDENTIFICACIÓN DEL RIESGO'!B11</f>
        <v>Direccionamiento Estratégico</v>
      </c>
      <c r="D10" s="806"/>
      <c r="E10" s="426" t="str">
        <f>'3-IDENTIFICACIÓN DEL RIESGO'!E11</f>
        <v>1. Oficina del Planeación.</v>
      </c>
      <c r="F10" s="803" t="str">
        <f>'3-IDENTIFICACIÓN DEL RIESGO'!G11</f>
        <v>Aprobar planes no pertinentes a la entidad.</v>
      </c>
      <c r="G10" s="804"/>
      <c r="H10" s="427">
        <v>3</v>
      </c>
      <c r="I10" s="427"/>
      <c r="J10" s="427"/>
      <c r="K10" s="427"/>
      <c r="L10" s="427"/>
      <c r="M10" s="427"/>
      <c r="N10" s="427">
        <f>COUNT(H10:M10)</f>
        <v>1</v>
      </c>
      <c r="O10" s="436">
        <f>+SUM(H10:M10)</f>
        <v>3</v>
      </c>
      <c r="P10" s="430">
        <f t="shared" ref="P10:P73" si="0">O10/N10</f>
        <v>3</v>
      </c>
      <c r="Q10" s="428" t="str">
        <f>IF(P10&lt;=1,"Rara vez",IF(P10&lt;=2,"Improbable",IF(P10&lt;=3,"Posible",IF(P10&lt;=4,"Probable",IF(P10&gt;4,"Casi seguro")))))</f>
        <v>Posible</v>
      </c>
      <c r="R10" s="427">
        <v>4</v>
      </c>
      <c r="S10" s="427"/>
      <c r="T10" s="427"/>
      <c r="U10" s="427"/>
      <c r="V10" s="427"/>
      <c r="W10" s="427"/>
      <c r="X10" s="427">
        <f>COUNT(R10:W10)</f>
        <v>1</v>
      </c>
      <c r="Y10" s="475">
        <f>+SUM(R10:W10)</f>
        <v>4</v>
      </c>
      <c r="Z10" s="427">
        <f t="shared" ref="Z10:Z72" si="1">Y10/X10</f>
        <v>4</v>
      </c>
      <c r="AA10" s="435" t="str">
        <f>IF(Z10&lt;=1,"Insignificante",IF(Z10&lt;=2,"Menor",IF(Z10&lt;=3,"Moderado",IF(Z10&lt;=4,"Mayor",IF(Z10&gt;4,"Catastrófico")))))</f>
        <v>Mayor</v>
      </c>
      <c r="AB10" s="429"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7" t="s">
        <v>9</v>
      </c>
    </row>
    <row r="11" spans="1:29" s="396" customFormat="1" ht="122.25" customHeight="1" x14ac:dyDescent="0.3">
      <c r="A11" s="424"/>
      <c r="B11" s="425">
        <v>2</v>
      </c>
      <c r="C11" s="805" t="str">
        <f>'3-IDENTIFICACIÓN DEL RIESGO'!B12</f>
        <v>Direccionamiento Estratégico</v>
      </c>
      <c r="D11" s="806"/>
      <c r="E11" s="426" t="str">
        <f>'3-IDENTIFICACIÓN DEL RIESGO'!E12</f>
        <v>1. Oficina del Planeación.</v>
      </c>
      <c r="F11" s="803" t="str">
        <f>'3-IDENTIFICACIÓN DEL RIESGO'!G12</f>
        <v xml:space="preserve"> Inscribir proyectos de inversión no adecuados a las necesidades de la entidad.</v>
      </c>
      <c r="G11" s="804"/>
      <c r="H11" s="427">
        <v>4</v>
      </c>
      <c r="I11" s="427">
        <v>4</v>
      </c>
      <c r="J11" s="427"/>
      <c r="K11" s="427"/>
      <c r="L11" s="427"/>
      <c r="M11" s="427"/>
      <c r="N11" s="427">
        <f t="shared" ref="N11:N74" si="2">COUNT(H11:M11)</f>
        <v>2</v>
      </c>
      <c r="O11" s="483">
        <f t="shared" ref="O11:O74" si="3">+SUM(H11:M11)</f>
        <v>8</v>
      </c>
      <c r="P11" s="430">
        <f t="shared" si="0"/>
        <v>4</v>
      </c>
      <c r="Q11" s="428" t="str">
        <f t="shared" ref="Q11:Q74" si="4">IF(P11&lt;=1,"Rara vez",IF(P11&lt;=2,"Improbable",IF(P11&lt;=3,"Posible",IF(P11&lt;=4,"Probable",IF(P11&gt;4,"Casi seguro")))))</f>
        <v>Probable</v>
      </c>
      <c r="R11" s="427">
        <v>5</v>
      </c>
      <c r="S11" s="427">
        <v>5</v>
      </c>
      <c r="T11" s="427"/>
      <c r="U11" s="427"/>
      <c r="V11" s="427"/>
      <c r="W11" s="427"/>
      <c r="X11" s="427">
        <f t="shared" ref="X11:X74" si="5">COUNT(R11:W11)</f>
        <v>2</v>
      </c>
      <c r="Y11" s="475">
        <f t="shared" ref="Y11:Y74" si="6">+SUM(R11:W11)</f>
        <v>10</v>
      </c>
      <c r="Z11" s="427">
        <f t="shared" si="1"/>
        <v>5</v>
      </c>
      <c r="AA11" s="484" t="str">
        <f t="shared" ref="AA11:AA74" si="7">IF(Z11&lt;=1,"Insignificante",IF(Z11&lt;=2,"Menor",IF(Z11&lt;=3,"Moderado",IF(Z11&lt;=4,"Mayor",IF(Z11&gt;4,"Catastrófico")))))</f>
        <v>Catastrófico</v>
      </c>
      <c r="AB11" s="429"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7" t="s">
        <v>9</v>
      </c>
    </row>
    <row r="12" spans="1:29" s="396" customFormat="1" ht="122.25" customHeight="1" x14ac:dyDescent="0.3">
      <c r="A12" s="424"/>
      <c r="B12" s="425">
        <v>3</v>
      </c>
      <c r="C12" s="805" t="str">
        <f>'3-IDENTIFICACIÓN DEL RIESGO'!B13</f>
        <v>Direccionamiento Estratégico</v>
      </c>
      <c r="D12" s="806"/>
      <c r="E12" s="426" t="str">
        <f>'3-IDENTIFICACIÓN DEL RIESGO'!E13</f>
        <v>1. Oficina del Planeación.</v>
      </c>
      <c r="F12" s="803" t="str">
        <f>'3-IDENTIFICACIÓN DEL RIESGO'!G13</f>
        <v>Planeación inoportuna de cada vigencia</v>
      </c>
      <c r="G12" s="804"/>
      <c r="H12" s="427">
        <v>3</v>
      </c>
      <c r="I12" s="427"/>
      <c r="J12" s="427"/>
      <c r="K12" s="427"/>
      <c r="L12" s="427"/>
      <c r="M12" s="427"/>
      <c r="N12" s="427">
        <f t="shared" si="2"/>
        <v>1</v>
      </c>
      <c r="O12" s="483">
        <f t="shared" si="3"/>
        <v>3</v>
      </c>
      <c r="P12" s="430">
        <f t="shared" si="0"/>
        <v>3</v>
      </c>
      <c r="Q12" s="428" t="str">
        <f t="shared" si="4"/>
        <v>Posible</v>
      </c>
      <c r="R12" s="427">
        <v>4</v>
      </c>
      <c r="S12" s="427"/>
      <c r="T12" s="427"/>
      <c r="U12" s="427"/>
      <c r="V12" s="427"/>
      <c r="W12" s="427"/>
      <c r="X12" s="427">
        <f t="shared" si="5"/>
        <v>1</v>
      </c>
      <c r="Y12" s="475">
        <f t="shared" si="6"/>
        <v>4</v>
      </c>
      <c r="Z12" s="427">
        <f t="shared" si="1"/>
        <v>4</v>
      </c>
      <c r="AA12" s="484" t="str">
        <f t="shared" si="7"/>
        <v>Mayor</v>
      </c>
      <c r="AB12" s="429" t="str">
        <f t="shared" si="8"/>
        <v>Extremo</v>
      </c>
      <c r="AC12" s="427" t="s">
        <v>9</v>
      </c>
    </row>
    <row r="13" spans="1:29" s="396" customFormat="1" ht="122.25" customHeight="1" x14ac:dyDescent="0.3">
      <c r="A13" s="424"/>
      <c r="B13" s="425">
        <v>4</v>
      </c>
      <c r="C13" s="805" t="str">
        <f>'3-IDENTIFICACIÓN DEL RIESGO'!B14</f>
        <v>Direccionamiento Estratégico</v>
      </c>
      <c r="D13" s="806"/>
      <c r="E13" s="426" t="str">
        <f>'3-IDENTIFICACIÓN DEL RIESGO'!E14</f>
        <v>1. Oficina del Planeación.</v>
      </c>
      <c r="F13" s="803" t="str">
        <f>'3-IDENTIFICACIÓN DEL RIESGO'!G14</f>
        <v>Reporte de información no pertinente a las necesidades de la Dirección General.</v>
      </c>
      <c r="G13" s="804"/>
      <c r="H13" s="427">
        <v>4</v>
      </c>
      <c r="I13" s="427"/>
      <c r="J13" s="427"/>
      <c r="K13" s="427"/>
      <c r="L13" s="427"/>
      <c r="M13" s="427"/>
      <c r="N13" s="427">
        <f t="shared" si="2"/>
        <v>1</v>
      </c>
      <c r="O13" s="483">
        <f t="shared" si="3"/>
        <v>4</v>
      </c>
      <c r="P13" s="430">
        <f t="shared" si="0"/>
        <v>4</v>
      </c>
      <c r="Q13" s="428" t="str">
        <f t="shared" si="4"/>
        <v>Probable</v>
      </c>
      <c r="R13" s="427">
        <v>5</v>
      </c>
      <c r="S13" s="427"/>
      <c r="T13" s="427"/>
      <c r="U13" s="427"/>
      <c r="V13" s="427"/>
      <c r="W13" s="427"/>
      <c r="X13" s="427">
        <f t="shared" si="5"/>
        <v>1</v>
      </c>
      <c r="Y13" s="475">
        <f t="shared" si="6"/>
        <v>5</v>
      </c>
      <c r="Z13" s="427">
        <f t="shared" si="1"/>
        <v>5</v>
      </c>
      <c r="AA13" s="484" t="str">
        <f t="shared" si="7"/>
        <v>Catastrófico</v>
      </c>
      <c r="AB13" s="429" t="str">
        <f t="shared" si="8"/>
        <v>Extremo</v>
      </c>
      <c r="AC13" s="427" t="s">
        <v>9</v>
      </c>
    </row>
    <row r="14" spans="1:29" s="396" customFormat="1" ht="122.25" customHeight="1" x14ac:dyDescent="0.3">
      <c r="A14" s="424"/>
      <c r="B14" s="425">
        <v>5</v>
      </c>
      <c r="C14" s="805" t="str">
        <f>'3-IDENTIFICACIÓN DEL RIESGO'!B15</f>
        <v>Comunicación y Gestión con Grupos de Interés.</v>
      </c>
      <c r="D14" s="806"/>
      <c r="E14" s="426" t="str">
        <f>'3-IDENTIFICACIÓN DEL RIESGO'!E15</f>
        <v>1. Dirección General.
2. Secretaría General.
3. Oficina de Planeación.
4. Oficina Jurídica.
5. Oficina del Inspector de la Gestión de Tierras.
6. Oficina de Control Interno.</v>
      </c>
      <c r="F14" s="803" t="str">
        <f>'3-IDENTIFICACIÓN DEL RIESGO'!G15</f>
        <v>Dar información imprecisa o errónea a la ciudadanía a través de cualquier medio de comunicación por parte de  personas autorizadas y NO autorizadas.</v>
      </c>
      <c r="G14" s="804"/>
      <c r="H14" s="427">
        <v>4</v>
      </c>
      <c r="I14" s="427"/>
      <c r="J14" s="427"/>
      <c r="K14" s="427"/>
      <c r="L14" s="427"/>
      <c r="M14" s="427"/>
      <c r="N14" s="427">
        <f t="shared" si="2"/>
        <v>1</v>
      </c>
      <c r="O14" s="483">
        <f t="shared" si="3"/>
        <v>4</v>
      </c>
      <c r="P14" s="430">
        <f t="shared" si="0"/>
        <v>4</v>
      </c>
      <c r="Q14" s="428" t="str">
        <f t="shared" si="4"/>
        <v>Probable</v>
      </c>
      <c r="R14" s="427">
        <v>4</v>
      </c>
      <c r="S14" s="427"/>
      <c r="T14" s="427"/>
      <c r="U14" s="427"/>
      <c r="V14" s="427"/>
      <c r="W14" s="427"/>
      <c r="X14" s="427">
        <f t="shared" si="5"/>
        <v>1</v>
      </c>
      <c r="Y14" s="475">
        <f t="shared" si="6"/>
        <v>4</v>
      </c>
      <c r="Z14" s="427">
        <f t="shared" si="1"/>
        <v>4</v>
      </c>
      <c r="AA14" s="484" t="str">
        <f t="shared" si="7"/>
        <v>Mayor</v>
      </c>
      <c r="AB14" s="429" t="str">
        <f t="shared" si="8"/>
        <v>Extremo</v>
      </c>
      <c r="AC14" s="427" t="s">
        <v>9</v>
      </c>
    </row>
    <row r="15" spans="1:29" s="396" customFormat="1" ht="122.25" customHeight="1" x14ac:dyDescent="0.3">
      <c r="A15" s="424"/>
      <c r="B15" s="425">
        <v>6</v>
      </c>
      <c r="C15" s="805" t="str">
        <f>'3-IDENTIFICACIÓN DEL RIESGO'!B16</f>
        <v>Comunicación y Gestión con Grupos de Interés.</v>
      </c>
      <c r="D15" s="806"/>
      <c r="E15" s="426" t="str">
        <f>'3-IDENTIFICACIÓN DEL RIESGO'!E16</f>
        <v>1. Dirección General.
2. Secretaría General.
3. Oficina de Planeación.
4. Oficina Jurídica.
5. Oficina del Inspector de la Gestión de Tierras.
6. Oficina de Control Interno.</v>
      </c>
      <c r="F15" s="803" t="str">
        <f>'3-IDENTIFICACIÓN DEL RIESGO'!G16</f>
        <v>Inadecuada utilización de la imagen institucional</v>
      </c>
      <c r="G15" s="804"/>
      <c r="H15" s="427">
        <v>4</v>
      </c>
      <c r="I15" s="427"/>
      <c r="J15" s="427"/>
      <c r="K15" s="427"/>
      <c r="L15" s="427"/>
      <c r="M15" s="427"/>
      <c r="N15" s="427">
        <f t="shared" si="2"/>
        <v>1</v>
      </c>
      <c r="O15" s="483">
        <f t="shared" si="3"/>
        <v>4</v>
      </c>
      <c r="P15" s="430">
        <f t="shared" si="0"/>
        <v>4</v>
      </c>
      <c r="Q15" s="428" t="str">
        <f t="shared" si="4"/>
        <v>Probable</v>
      </c>
      <c r="R15" s="427">
        <v>4</v>
      </c>
      <c r="S15" s="427"/>
      <c r="T15" s="427"/>
      <c r="U15" s="427"/>
      <c r="V15" s="427"/>
      <c r="W15" s="427"/>
      <c r="X15" s="427">
        <f t="shared" si="5"/>
        <v>1</v>
      </c>
      <c r="Y15" s="475">
        <f t="shared" si="6"/>
        <v>4</v>
      </c>
      <c r="Z15" s="427">
        <f t="shared" si="1"/>
        <v>4</v>
      </c>
      <c r="AA15" s="484" t="str">
        <f t="shared" si="7"/>
        <v>Mayor</v>
      </c>
      <c r="AB15" s="429" t="str">
        <f t="shared" si="8"/>
        <v>Extremo</v>
      </c>
      <c r="AC15" s="427" t="s">
        <v>9</v>
      </c>
    </row>
    <row r="16" spans="1:29" s="396" customFormat="1" ht="122.25" customHeight="1" x14ac:dyDescent="0.3">
      <c r="A16" s="424"/>
      <c r="B16" s="425">
        <v>7</v>
      </c>
      <c r="C16" s="805" t="str">
        <f>'3-IDENTIFICACIÓN DEL RIESGO'!B17</f>
        <v>Comunicación y Gestión con Grupos de Interés.</v>
      </c>
      <c r="D16" s="806"/>
      <c r="E16" s="426" t="str">
        <f>'3-IDENTIFICACIÓN DEL RIESGO'!E17</f>
        <v>1. Dirección General.
2. Secretaría General.
3. Oficina de Planeación.
4. Oficina Jurídica.
5. Oficina del Inspector de la Gestión de Tierras.
6. Oficina de Control Interno.</v>
      </c>
      <c r="F16" s="803" t="str">
        <f>'3-IDENTIFICACIÓN DEL RIESGO'!G17</f>
        <v>Información de la ANT no llega al público objetivo</v>
      </c>
      <c r="G16" s="804"/>
      <c r="H16" s="427">
        <v>4</v>
      </c>
      <c r="I16" s="427"/>
      <c r="J16" s="427"/>
      <c r="K16" s="427"/>
      <c r="L16" s="427"/>
      <c r="M16" s="427"/>
      <c r="N16" s="427">
        <f t="shared" si="2"/>
        <v>1</v>
      </c>
      <c r="O16" s="483">
        <f t="shared" si="3"/>
        <v>4</v>
      </c>
      <c r="P16" s="430">
        <f t="shared" si="0"/>
        <v>4</v>
      </c>
      <c r="Q16" s="428" t="str">
        <f t="shared" si="4"/>
        <v>Probable</v>
      </c>
      <c r="R16" s="427">
        <v>4</v>
      </c>
      <c r="S16" s="427"/>
      <c r="T16" s="427"/>
      <c r="U16" s="427"/>
      <c r="V16" s="427"/>
      <c r="W16" s="427"/>
      <c r="X16" s="427">
        <f t="shared" si="5"/>
        <v>1</v>
      </c>
      <c r="Y16" s="475">
        <f t="shared" si="6"/>
        <v>4</v>
      </c>
      <c r="Z16" s="427">
        <f t="shared" si="1"/>
        <v>4</v>
      </c>
      <c r="AA16" s="484" t="str">
        <f t="shared" si="7"/>
        <v>Mayor</v>
      </c>
      <c r="AB16" s="429" t="str">
        <f t="shared" si="8"/>
        <v>Extremo</v>
      </c>
      <c r="AC16" s="427" t="s">
        <v>9</v>
      </c>
    </row>
    <row r="17" spans="1:29" s="396" customFormat="1" ht="122.25" customHeight="1" x14ac:dyDescent="0.3">
      <c r="A17" s="424"/>
      <c r="B17" s="425">
        <v>8</v>
      </c>
      <c r="C17" s="805" t="str">
        <f>'3-IDENTIFICACIÓN DEL RIESGO'!B18</f>
        <v>Comunicación y Gestión con Grupos de Interés.</v>
      </c>
      <c r="D17" s="806"/>
      <c r="E17" s="426" t="str">
        <f>'3-IDENTIFICACIÓN DEL RIESGO'!E18</f>
        <v>1. Dirección General.
2. Secretaría General.
3. Oficina de Planeación.
4. Oficina Jurídica.
5. Oficina del Inspector de la Gestión de Tierras.
6. Oficina de Control Interno.</v>
      </c>
      <c r="F17" s="803" t="str">
        <f>'3-IDENTIFICACIÓN DEL RIESGO'!G18</f>
        <v>Omitir la gestión y/o respuesta  a las denuncias por posibles hechos de corrupción.</v>
      </c>
      <c r="G17" s="804"/>
      <c r="H17" s="427">
        <v>2</v>
      </c>
      <c r="I17" s="427"/>
      <c r="J17" s="427"/>
      <c r="K17" s="427"/>
      <c r="L17" s="427"/>
      <c r="M17" s="427"/>
      <c r="N17" s="427">
        <f t="shared" si="2"/>
        <v>1</v>
      </c>
      <c r="O17" s="483">
        <f t="shared" si="3"/>
        <v>2</v>
      </c>
      <c r="P17" s="430">
        <f t="shared" si="0"/>
        <v>2</v>
      </c>
      <c r="Q17" s="428" t="str">
        <f t="shared" si="4"/>
        <v>Improbable</v>
      </c>
      <c r="R17" s="427">
        <v>3</v>
      </c>
      <c r="S17" s="427"/>
      <c r="T17" s="427"/>
      <c r="U17" s="427"/>
      <c r="V17" s="427"/>
      <c r="W17" s="427"/>
      <c r="X17" s="427">
        <f t="shared" si="5"/>
        <v>1</v>
      </c>
      <c r="Y17" s="475">
        <f t="shared" si="6"/>
        <v>3</v>
      </c>
      <c r="Z17" s="427">
        <f t="shared" si="1"/>
        <v>3</v>
      </c>
      <c r="AA17" s="484" t="str">
        <f t="shared" si="7"/>
        <v>Moderado</v>
      </c>
      <c r="AB17" s="429" t="str">
        <f t="shared" si="8"/>
        <v>Moderado</v>
      </c>
      <c r="AC17" s="427" t="s">
        <v>9</v>
      </c>
    </row>
    <row r="18" spans="1:29" s="396" customFormat="1" ht="122.25" customHeight="1" x14ac:dyDescent="0.3">
      <c r="A18" s="424"/>
      <c r="B18" s="425">
        <v>9</v>
      </c>
      <c r="C18" s="805" t="str">
        <f>'3-IDENTIFICACIÓN DEL RIESGO'!B19</f>
        <v>Inteligencia de la información.</v>
      </c>
      <c r="D18" s="806"/>
      <c r="E18" s="426" t="str">
        <f>'3-IDENTIFICACIÓN DEL RIESGO'!E19</f>
        <v>1. Dirección de Gestión del Ordenamiento Social de la Propiedad.
2. Oficina de Planeación.</v>
      </c>
      <c r="F18" s="803" t="str">
        <f>'3-IDENTIFICACIÓN DEL RIESGO'!G19</f>
        <v>Incumplimiento en la implementación del PETIC.</v>
      </c>
      <c r="G18" s="804"/>
      <c r="H18" s="427">
        <v>4</v>
      </c>
      <c r="I18" s="427"/>
      <c r="J18" s="427"/>
      <c r="K18" s="427"/>
      <c r="L18" s="427"/>
      <c r="M18" s="427"/>
      <c r="N18" s="427">
        <f t="shared" si="2"/>
        <v>1</v>
      </c>
      <c r="O18" s="483">
        <f t="shared" si="3"/>
        <v>4</v>
      </c>
      <c r="P18" s="430">
        <f t="shared" si="0"/>
        <v>4</v>
      </c>
      <c r="Q18" s="428" t="str">
        <f t="shared" si="4"/>
        <v>Probable</v>
      </c>
      <c r="R18" s="427">
        <v>4</v>
      </c>
      <c r="S18" s="427"/>
      <c r="T18" s="427"/>
      <c r="U18" s="427"/>
      <c r="V18" s="427"/>
      <c r="W18" s="427"/>
      <c r="X18" s="427">
        <f t="shared" si="5"/>
        <v>1</v>
      </c>
      <c r="Y18" s="475">
        <f t="shared" si="6"/>
        <v>4</v>
      </c>
      <c r="Z18" s="427">
        <f t="shared" si="1"/>
        <v>4</v>
      </c>
      <c r="AA18" s="484" t="str">
        <f t="shared" si="7"/>
        <v>Mayor</v>
      </c>
      <c r="AB18" s="429" t="str">
        <f t="shared" si="8"/>
        <v>Extremo</v>
      </c>
      <c r="AC18" s="427" t="s">
        <v>9</v>
      </c>
    </row>
    <row r="19" spans="1:29" s="396" customFormat="1" ht="122.25" customHeight="1" x14ac:dyDescent="0.3">
      <c r="A19" s="424"/>
      <c r="B19" s="425">
        <v>10</v>
      </c>
      <c r="C19" s="805" t="str">
        <f>'3-IDENTIFICACIÓN DEL RIESGO'!B20</f>
        <v>Inteligencia de la información.</v>
      </c>
      <c r="D19" s="806"/>
      <c r="E19" s="426" t="str">
        <f>'3-IDENTIFICACIÓN DEL RIESGO'!E20</f>
        <v>1. Dirección de Gestión del Ordenamiento Social de la Propiedad.
2. Oficina de Planeación.</v>
      </c>
      <c r="F19" s="803" t="str">
        <f>'3-IDENTIFICACIÓN DEL RIESGO'!G20</f>
        <v>Definición y evolución de la arquitectura empresarial institucional que no responda a las necesidades de la entidad.</v>
      </c>
      <c r="G19" s="804"/>
      <c r="H19" s="427">
        <v>4</v>
      </c>
      <c r="I19" s="427"/>
      <c r="J19" s="427"/>
      <c r="K19" s="427"/>
      <c r="L19" s="427"/>
      <c r="M19" s="427"/>
      <c r="N19" s="427">
        <f t="shared" si="2"/>
        <v>1</v>
      </c>
      <c r="O19" s="483">
        <f t="shared" si="3"/>
        <v>4</v>
      </c>
      <c r="P19" s="430">
        <f t="shared" si="0"/>
        <v>4</v>
      </c>
      <c r="Q19" s="428" t="str">
        <f t="shared" si="4"/>
        <v>Probable</v>
      </c>
      <c r="R19" s="427">
        <v>4</v>
      </c>
      <c r="S19" s="427"/>
      <c r="T19" s="427"/>
      <c r="U19" s="427"/>
      <c r="V19" s="427"/>
      <c r="W19" s="427"/>
      <c r="X19" s="427">
        <f t="shared" si="5"/>
        <v>1</v>
      </c>
      <c r="Y19" s="475">
        <f t="shared" si="6"/>
        <v>4</v>
      </c>
      <c r="Z19" s="427">
        <f t="shared" si="1"/>
        <v>4</v>
      </c>
      <c r="AA19" s="484" t="str">
        <f t="shared" si="7"/>
        <v>Mayor</v>
      </c>
      <c r="AB19" s="429" t="str">
        <f t="shared" si="8"/>
        <v>Extremo</v>
      </c>
      <c r="AC19" s="427" t="s">
        <v>9</v>
      </c>
    </row>
    <row r="20" spans="1:29" s="396" customFormat="1" ht="122.25" customHeight="1" x14ac:dyDescent="0.3">
      <c r="A20" s="424"/>
      <c r="B20" s="425">
        <v>11</v>
      </c>
      <c r="C20" s="805" t="str">
        <f>'3-IDENTIFICACIÓN DEL RIESGO'!B21</f>
        <v>Inteligencia de la información.</v>
      </c>
      <c r="D20" s="806"/>
      <c r="E20" s="426" t="str">
        <f>'3-IDENTIFICACIÓN DEL RIESGO'!E21</f>
        <v>1. Dirección de Gestión del Ordenamiento Social de la Propiedad.
2. Oficina de Planeación.</v>
      </c>
      <c r="F20" s="803" t="str">
        <f>'3-IDENTIFICACIÓN DEL RIESGO'!G21</f>
        <v>Incumplimiento en la implementación del Modelo de Seguridad y Privacidad  de la información de la estrategia de Gobierno Digital.</v>
      </c>
      <c r="G20" s="804"/>
      <c r="H20" s="427">
        <v>4</v>
      </c>
      <c r="I20" s="427"/>
      <c r="J20" s="427"/>
      <c r="K20" s="427"/>
      <c r="L20" s="427"/>
      <c r="M20" s="427"/>
      <c r="N20" s="427">
        <f t="shared" si="2"/>
        <v>1</v>
      </c>
      <c r="O20" s="483">
        <f t="shared" si="3"/>
        <v>4</v>
      </c>
      <c r="P20" s="430">
        <f t="shared" si="0"/>
        <v>4</v>
      </c>
      <c r="Q20" s="428" t="str">
        <f t="shared" si="4"/>
        <v>Probable</v>
      </c>
      <c r="R20" s="427">
        <v>4</v>
      </c>
      <c r="S20" s="427"/>
      <c r="T20" s="427"/>
      <c r="U20" s="427"/>
      <c r="V20" s="427"/>
      <c r="W20" s="427"/>
      <c r="X20" s="427">
        <f t="shared" si="5"/>
        <v>1</v>
      </c>
      <c r="Y20" s="475">
        <f t="shared" si="6"/>
        <v>4</v>
      </c>
      <c r="Z20" s="427">
        <f t="shared" si="1"/>
        <v>4</v>
      </c>
      <c r="AA20" s="484" t="str">
        <f t="shared" si="7"/>
        <v>Mayor</v>
      </c>
      <c r="AB20" s="429" t="str">
        <f t="shared" si="8"/>
        <v>Extremo</v>
      </c>
      <c r="AC20" s="427" t="s">
        <v>9</v>
      </c>
    </row>
    <row r="21" spans="1:29" s="396" customFormat="1" ht="122.25" customHeight="1" x14ac:dyDescent="0.3">
      <c r="A21" s="424"/>
      <c r="B21" s="425">
        <v>12</v>
      </c>
      <c r="C21" s="805" t="str">
        <f>'3-IDENTIFICACIÓN DEL RIESGO'!B22</f>
        <v>Inteligencia de la información.</v>
      </c>
      <c r="D21" s="806"/>
      <c r="E21" s="426" t="str">
        <f>'3-IDENTIFICACIÓN DEL RIESGO'!E22</f>
        <v>1. Dirección de Gestión del Ordenamiento Social de la Propiedad.
2. Oficina de Planeación.</v>
      </c>
      <c r="F21" s="803" t="str">
        <f>'3-IDENTIFICACIÓN DEL RIESGO'!G22</f>
        <v>Pérdida parcial o completa del conocimiento de la Entidad</v>
      </c>
      <c r="G21" s="804"/>
      <c r="H21" s="427">
        <v>5</v>
      </c>
      <c r="I21" s="427">
        <v>5</v>
      </c>
      <c r="J21" s="427"/>
      <c r="K21" s="427"/>
      <c r="L21" s="427"/>
      <c r="M21" s="427"/>
      <c r="N21" s="427">
        <f t="shared" si="2"/>
        <v>2</v>
      </c>
      <c r="O21" s="483">
        <f t="shared" si="3"/>
        <v>10</v>
      </c>
      <c r="P21" s="430">
        <f t="shared" si="0"/>
        <v>5</v>
      </c>
      <c r="Q21" s="428" t="str">
        <f t="shared" si="4"/>
        <v>Casi seguro</v>
      </c>
      <c r="R21" s="427">
        <v>5</v>
      </c>
      <c r="S21" s="427">
        <v>5</v>
      </c>
      <c r="T21" s="427"/>
      <c r="U21" s="427"/>
      <c r="V21" s="427"/>
      <c r="W21" s="427"/>
      <c r="X21" s="427">
        <f t="shared" si="5"/>
        <v>2</v>
      </c>
      <c r="Y21" s="475">
        <f t="shared" si="6"/>
        <v>10</v>
      </c>
      <c r="Z21" s="427">
        <f t="shared" si="1"/>
        <v>5</v>
      </c>
      <c r="AA21" s="484" t="str">
        <f t="shared" si="7"/>
        <v>Catastrófico</v>
      </c>
      <c r="AB21" s="429" t="str">
        <f t="shared" si="8"/>
        <v>Extremo</v>
      </c>
      <c r="AC21" s="427" t="s">
        <v>9</v>
      </c>
    </row>
    <row r="22" spans="1:29" s="396" customFormat="1" ht="122.25" customHeight="1" x14ac:dyDescent="0.3">
      <c r="A22" s="424"/>
      <c r="B22" s="425">
        <v>13</v>
      </c>
      <c r="C22" s="805" t="str">
        <f>'3-IDENTIFICACIÓN DEL RIESGO'!B23</f>
        <v>Inteligencia de la información.</v>
      </c>
      <c r="D22" s="806"/>
      <c r="E22" s="426" t="str">
        <f>'3-IDENTIFICACIÓN DEL RIESGO'!E23</f>
        <v>1. Dirección de Gestión del Ordenamiento Social de la Propiedad.
2. Oficina de Planeación.</v>
      </c>
      <c r="F22" s="803" t="str">
        <f>'3-IDENTIFICACIÓN DEL RIESGO'!G23</f>
        <v>Aprobación y publicación de información documentada no pertinente a los Procesos de la entidad.</v>
      </c>
      <c r="G22" s="804"/>
      <c r="H22" s="427">
        <v>4</v>
      </c>
      <c r="I22" s="427"/>
      <c r="J22" s="427"/>
      <c r="K22" s="427"/>
      <c r="L22" s="427"/>
      <c r="M22" s="427"/>
      <c r="N22" s="427">
        <f t="shared" si="2"/>
        <v>1</v>
      </c>
      <c r="O22" s="483">
        <f t="shared" si="3"/>
        <v>4</v>
      </c>
      <c r="P22" s="430">
        <f t="shared" si="0"/>
        <v>4</v>
      </c>
      <c r="Q22" s="428" t="str">
        <f t="shared" si="4"/>
        <v>Probable</v>
      </c>
      <c r="R22" s="427">
        <v>4</v>
      </c>
      <c r="S22" s="427"/>
      <c r="T22" s="427"/>
      <c r="U22" s="427"/>
      <c r="V22" s="427"/>
      <c r="W22" s="427"/>
      <c r="X22" s="427">
        <f t="shared" si="5"/>
        <v>1</v>
      </c>
      <c r="Y22" s="475">
        <f t="shared" si="6"/>
        <v>4</v>
      </c>
      <c r="Z22" s="427">
        <f t="shared" si="1"/>
        <v>4</v>
      </c>
      <c r="AA22" s="484" t="str">
        <f t="shared" si="7"/>
        <v>Mayor</v>
      </c>
      <c r="AB22" s="429" t="str">
        <f t="shared" si="8"/>
        <v>Extremo</v>
      </c>
      <c r="AC22" s="427" t="s">
        <v>9</v>
      </c>
    </row>
    <row r="23" spans="1:29" s="396" customFormat="1" ht="122.25" customHeight="1" x14ac:dyDescent="0.3">
      <c r="A23" s="424"/>
      <c r="B23" s="425">
        <v>14</v>
      </c>
      <c r="C23" s="805" t="str">
        <f>'3-IDENTIFICACIÓN DEL RIESGO'!B24</f>
        <v>Gestión del Modelo de Atención.</v>
      </c>
      <c r="D23" s="806"/>
      <c r="E23" s="426" t="str">
        <f>'3-IDENTIFICACIÓN DEL RIESGO'!E24</f>
        <v>1. Secretaría General.
2. Dirección de Gestión del Ordenamiento social de la Propiedad.
3. Dirección Acceso a Tierras.
4. Dirección Gestión Jurídica de Tierras.
5. Dirección Asuntos Étnicos.</v>
      </c>
      <c r="F23" s="803" t="str">
        <f>'3-IDENTIFICACIÓN DEL RIESGO'!G24</f>
        <v>Respuesta inoportuna a las PQRSD</v>
      </c>
      <c r="G23" s="804"/>
      <c r="H23" s="427">
        <v>5</v>
      </c>
      <c r="I23" s="427"/>
      <c r="J23" s="427"/>
      <c r="K23" s="427"/>
      <c r="L23" s="427"/>
      <c r="M23" s="427"/>
      <c r="N23" s="427">
        <f t="shared" si="2"/>
        <v>1</v>
      </c>
      <c r="O23" s="483">
        <f t="shared" si="3"/>
        <v>5</v>
      </c>
      <c r="P23" s="430">
        <f t="shared" si="0"/>
        <v>5</v>
      </c>
      <c r="Q23" s="428" t="str">
        <f t="shared" si="4"/>
        <v>Casi seguro</v>
      </c>
      <c r="R23" s="427">
        <v>5</v>
      </c>
      <c r="S23" s="427"/>
      <c r="T23" s="427"/>
      <c r="U23" s="427"/>
      <c r="V23" s="427"/>
      <c r="W23" s="427"/>
      <c r="X23" s="427">
        <f t="shared" si="5"/>
        <v>1</v>
      </c>
      <c r="Y23" s="475">
        <f t="shared" si="6"/>
        <v>5</v>
      </c>
      <c r="Z23" s="427">
        <f t="shared" si="1"/>
        <v>5</v>
      </c>
      <c r="AA23" s="484" t="str">
        <f t="shared" si="7"/>
        <v>Catastrófico</v>
      </c>
      <c r="AB23" s="429" t="str">
        <f t="shared" si="8"/>
        <v>Extremo</v>
      </c>
      <c r="AC23" s="427" t="s">
        <v>9</v>
      </c>
    </row>
    <row r="24" spans="1:29" s="396" customFormat="1" ht="122.25" customHeight="1" x14ac:dyDescent="0.3">
      <c r="A24" s="424"/>
      <c r="B24" s="425">
        <v>15</v>
      </c>
      <c r="C24" s="805" t="str">
        <f>'3-IDENTIFICACIÓN DEL RIESGO'!B25</f>
        <v>Gestión del Modelo de Atención.</v>
      </c>
      <c r="D24" s="806"/>
      <c r="E24" s="426" t="str">
        <f>'3-IDENTIFICACIÓN DEL RIESGO'!E25</f>
        <v>1. Secretaría General.
2. Dirección de Gestión del Ordenamiento social de la Propiedad.
3. Dirección Acceso a Tierras.
4. Dirección Gestión Jurídica de Tierras.
5. Dirección Asuntos Étnicos.</v>
      </c>
      <c r="F24" s="803" t="str">
        <f>'3-IDENTIFICACIÓN DEL RIESGO'!G25</f>
        <v>Respuestas con deficiente calidad a las PQRSD</v>
      </c>
      <c r="G24" s="804"/>
      <c r="H24" s="427">
        <v>5</v>
      </c>
      <c r="I24" s="427"/>
      <c r="J24" s="427"/>
      <c r="K24" s="427"/>
      <c r="L24" s="427"/>
      <c r="M24" s="427"/>
      <c r="N24" s="427">
        <f t="shared" si="2"/>
        <v>1</v>
      </c>
      <c r="O24" s="483">
        <f t="shared" si="3"/>
        <v>5</v>
      </c>
      <c r="P24" s="430">
        <f t="shared" si="0"/>
        <v>5</v>
      </c>
      <c r="Q24" s="428" t="str">
        <f t="shared" si="4"/>
        <v>Casi seguro</v>
      </c>
      <c r="R24" s="427">
        <v>4</v>
      </c>
      <c r="S24" s="427"/>
      <c r="T24" s="427"/>
      <c r="U24" s="427"/>
      <c r="V24" s="427"/>
      <c r="W24" s="427"/>
      <c r="X24" s="427">
        <f t="shared" si="5"/>
        <v>1</v>
      </c>
      <c r="Y24" s="475">
        <f t="shared" si="6"/>
        <v>4</v>
      </c>
      <c r="Z24" s="427">
        <f t="shared" si="1"/>
        <v>4</v>
      </c>
      <c r="AA24" s="484" t="str">
        <f t="shared" si="7"/>
        <v>Mayor</v>
      </c>
      <c r="AB24" s="429" t="str">
        <f t="shared" si="8"/>
        <v>Extremo</v>
      </c>
      <c r="AC24" s="427" t="s">
        <v>9</v>
      </c>
    </row>
    <row r="25" spans="1:29" s="396" customFormat="1" ht="122.25" customHeight="1" x14ac:dyDescent="0.3">
      <c r="A25" s="424"/>
      <c r="B25" s="425">
        <v>16</v>
      </c>
      <c r="C25" s="805" t="str">
        <f>'3-IDENTIFICACIÓN DEL RIESGO'!B26</f>
        <v>Gestión del Modelo de Atención.</v>
      </c>
      <c r="D25" s="806"/>
      <c r="E25" s="426" t="str">
        <f>'3-IDENTIFICACIÓN DEL RIESGO'!E26</f>
        <v>1. Secretaría General.
2. Dirección de Gestión del Ordenamiento social de la Propiedad.
3. Dirección Acceso a Tierras.
4. Dirección Gestión Jurídica de Tierras.
5. Dirección Asuntos Étnicos.</v>
      </c>
      <c r="F25" s="803" t="str">
        <f>'3-IDENTIFICACIÓN DEL RIESGO'!G26</f>
        <v>Programar municipios que posteriormente presenten limitantes para su intervención.</v>
      </c>
      <c r="G25" s="804"/>
      <c r="H25" s="427">
        <v>4</v>
      </c>
      <c r="I25" s="427">
        <v>4</v>
      </c>
      <c r="J25" s="427"/>
      <c r="K25" s="427"/>
      <c r="L25" s="427"/>
      <c r="M25" s="427"/>
      <c r="N25" s="427">
        <f t="shared" si="2"/>
        <v>2</v>
      </c>
      <c r="O25" s="483">
        <f t="shared" si="3"/>
        <v>8</v>
      </c>
      <c r="P25" s="430">
        <f t="shared" si="0"/>
        <v>4</v>
      </c>
      <c r="Q25" s="428" t="str">
        <f t="shared" si="4"/>
        <v>Probable</v>
      </c>
      <c r="R25" s="427">
        <v>5</v>
      </c>
      <c r="S25" s="427">
        <v>5</v>
      </c>
      <c r="T25" s="427">
        <v>4</v>
      </c>
      <c r="U25" s="427"/>
      <c r="V25" s="427"/>
      <c r="W25" s="427"/>
      <c r="X25" s="427">
        <f t="shared" si="5"/>
        <v>3</v>
      </c>
      <c r="Y25" s="475">
        <f t="shared" si="6"/>
        <v>14</v>
      </c>
      <c r="Z25" s="436">
        <f t="shared" si="1"/>
        <v>4.666666666666667</v>
      </c>
      <c r="AA25" s="484" t="str">
        <f t="shared" si="7"/>
        <v>Catastrófico</v>
      </c>
      <c r="AB25" s="429" t="str">
        <f t="shared" si="8"/>
        <v>Extremo</v>
      </c>
      <c r="AC25" s="427" t="s">
        <v>9</v>
      </c>
    </row>
    <row r="26" spans="1:29" s="396" customFormat="1" ht="122.25" customHeight="1" x14ac:dyDescent="0.3">
      <c r="A26" s="424"/>
      <c r="B26" s="425">
        <v>17</v>
      </c>
      <c r="C26" s="805" t="str">
        <f>'3-IDENTIFICACIÓN DEL RIESGO'!B27</f>
        <v>Planificación del Ordenamiento Social de la Propiedad</v>
      </c>
      <c r="D26" s="806"/>
      <c r="E26" s="426"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803" t="str">
        <f>'3-IDENTIFICACIÓN DEL RIESGO'!G27</f>
        <v>Incumplimiento de los POSPR en los municipios programados</v>
      </c>
      <c r="G26" s="804"/>
      <c r="H26" s="427">
        <v>3</v>
      </c>
      <c r="I26" s="427"/>
      <c r="J26" s="427"/>
      <c r="K26" s="427"/>
      <c r="L26" s="427"/>
      <c r="M26" s="427"/>
      <c r="N26" s="427">
        <f t="shared" si="2"/>
        <v>1</v>
      </c>
      <c r="O26" s="483">
        <f t="shared" si="3"/>
        <v>3</v>
      </c>
      <c r="P26" s="430">
        <f t="shared" si="0"/>
        <v>3</v>
      </c>
      <c r="Q26" s="428" t="str">
        <f t="shared" si="4"/>
        <v>Posible</v>
      </c>
      <c r="R26" s="427">
        <v>4</v>
      </c>
      <c r="S26" s="427"/>
      <c r="T26" s="427"/>
      <c r="U26" s="427"/>
      <c r="V26" s="427"/>
      <c r="W26" s="427"/>
      <c r="X26" s="427">
        <f t="shared" si="5"/>
        <v>1</v>
      </c>
      <c r="Y26" s="475">
        <f t="shared" si="6"/>
        <v>4</v>
      </c>
      <c r="Z26" s="436">
        <f t="shared" si="1"/>
        <v>4</v>
      </c>
      <c r="AA26" s="484" t="str">
        <f t="shared" si="7"/>
        <v>Mayor</v>
      </c>
      <c r="AB26" s="429" t="str">
        <f t="shared" si="8"/>
        <v>Extremo</v>
      </c>
      <c r="AC26" s="427" t="s">
        <v>9</v>
      </c>
    </row>
    <row r="27" spans="1:29" s="396" customFormat="1" ht="122.25" customHeight="1" x14ac:dyDescent="0.3">
      <c r="A27" s="424"/>
      <c r="B27" s="425">
        <v>18</v>
      </c>
      <c r="C27" s="805" t="str">
        <f>'3-IDENTIFICACIÓN DEL RIESGO'!B28</f>
        <v>Planificación del Ordenamiento Social de la Propiedad</v>
      </c>
      <c r="D27" s="806"/>
      <c r="E27" s="426"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803" t="str">
        <f>'3-IDENTIFICACIÓN DEL RIESGO'!G28</f>
        <v>Retrasos o suspensión de la operación para la formulación e implementación de POSPR en los municipios programados</v>
      </c>
      <c r="G27" s="804"/>
      <c r="H27" s="427">
        <v>3</v>
      </c>
      <c r="I27" s="427"/>
      <c r="J27" s="427"/>
      <c r="K27" s="427"/>
      <c r="L27" s="427"/>
      <c r="M27" s="427"/>
      <c r="N27" s="427">
        <f t="shared" si="2"/>
        <v>1</v>
      </c>
      <c r="O27" s="483">
        <f t="shared" si="3"/>
        <v>3</v>
      </c>
      <c r="P27" s="430">
        <f t="shared" si="0"/>
        <v>3</v>
      </c>
      <c r="Q27" s="428" t="str">
        <f t="shared" si="4"/>
        <v>Posible</v>
      </c>
      <c r="R27" s="427">
        <v>4</v>
      </c>
      <c r="S27" s="427"/>
      <c r="T27" s="427"/>
      <c r="U27" s="427"/>
      <c r="V27" s="427"/>
      <c r="W27" s="427"/>
      <c r="X27" s="427">
        <f t="shared" si="5"/>
        <v>1</v>
      </c>
      <c r="Y27" s="475">
        <f t="shared" si="6"/>
        <v>4</v>
      </c>
      <c r="Z27" s="436">
        <f t="shared" si="1"/>
        <v>4</v>
      </c>
      <c r="AA27" s="484" t="str">
        <f t="shared" si="7"/>
        <v>Mayor</v>
      </c>
      <c r="AB27" s="429" t="str">
        <f t="shared" si="8"/>
        <v>Extremo</v>
      </c>
      <c r="AC27" s="427" t="s">
        <v>9</v>
      </c>
    </row>
    <row r="28" spans="1:29" s="396" customFormat="1" ht="122.25" customHeight="1" x14ac:dyDescent="0.3">
      <c r="A28" s="424"/>
      <c r="B28" s="425">
        <v>19</v>
      </c>
      <c r="C28" s="805" t="str">
        <f>'3-IDENTIFICACIÓN DEL RIESGO'!B29</f>
        <v>Planificación del Ordenamiento Social de la Propiedad</v>
      </c>
      <c r="D28" s="806"/>
      <c r="E28" s="426"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803" t="str">
        <f>'3-IDENTIFICACIÓN DEL RIESGO'!G29</f>
        <v>Incumplimientos por parte de los socios estratégicos y/ u operadores de catastro en la entrega de insumos / productos requeridos para la formulación e implementación de POSPR, en el marco de los convenios celebrados.</v>
      </c>
      <c r="G28" s="804"/>
      <c r="H28" s="427">
        <v>3</v>
      </c>
      <c r="I28" s="427"/>
      <c r="J28" s="427"/>
      <c r="K28" s="427"/>
      <c r="L28" s="427"/>
      <c r="M28" s="427"/>
      <c r="N28" s="427">
        <f t="shared" si="2"/>
        <v>1</v>
      </c>
      <c r="O28" s="483">
        <f t="shared" si="3"/>
        <v>3</v>
      </c>
      <c r="P28" s="430">
        <f t="shared" si="0"/>
        <v>3</v>
      </c>
      <c r="Q28" s="428" t="str">
        <f t="shared" si="4"/>
        <v>Posible</v>
      </c>
      <c r="R28" s="427">
        <v>4</v>
      </c>
      <c r="S28" s="427"/>
      <c r="T28" s="427"/>
      <c r="U28" s="427"/>
      <c r="V28" s="427"/>
      <c r="W28" s="427"/>
      <c r="X28" s="427">
        <f t="shared" si="5"/>
        <v>1</v>
      </c>
      <c r="Y28" s="475">
        <f t="shared" si="6"/>
        <v>4</v>
      </c>
      <c r="Z28" s="436">
        <f t="shared" si="1"/>
        <v>4</v>
      </c>
      <c r="AA28" s="484" t="str">
        <f t="shared" si="7"/>
        <v>Mayor</v>
      </c>
      <c r="AB28" s="429" t="str">
        <f t="shared" si="8"/>
        <v>Extremo</v>
      </c>
      <c r="AC28" s="427" t="s">
        <v>9</v>
      </c>
    </row>
    <row r="29" spans="1:29" s="396" customFormat="1" ht="122.25" customHeight="1" x14ac:dyDescent="0.3">
      <c r="A29" s="424"/>
      <c r="B29" s="425">
        <v>20</v>
      </c>
      <c r="C29" s="805" t="str">
        <f>'3-IDENTIFICACIÓN DEL RIESGO'!B30</f>
        <v>Planificación del Ordenamiento Social de la Propiedad</v>
      </c>
      <c r="D29" s="806"/>
      <c r="E29" s="426"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803" t="str">
        <f>'3-IDENTIFICACIÓN DEL RIESGO'!G30</f>
        <v>Expedir Acto administrativo que resuelve solicitud de inclusión en el RESO, sin el cumplimiento de requisitos mínimos, contemplados en la norma o con fundamentos fácticos que no correspondan a la realidad.</v>
      </c>
      <c r="G29" s="804"/>
      <c r="H29" s="427">
        <v>4</v>
      </c>
      <c r="I29" s="427">
        <v>5</v>
      </c>
      <c r="J29" s="427"/>
      <c r="K29" s="427"/>
      <c r="L29" s="427"/>
      <c r="M29" s="427"/>
      <c r="N29" s="427">
        <f t="shared" si="2"/>
        <v>2</v>
      </c>
      <c r="O29" s="483">
        <f t="shared" si="3"/>
        <v>9</v>
      </c>
      <c r="P29" s="430">
        <f t="shared" si="0"/>
        <v>4.5</v>
      </c>
      <c r="Q29" s="428" t="str">
        <f t="shared" si="4"/>
        <v>Casi seguro</v>
      </c>
      <c r="R29" s="427">
        <v>2</v>
      </c>
      <c r="S29" s="427">
        <v>4</v>
      </c>
      <c r="T29" s="427"/>
      <c r="U29" s="427"/>
      <c r="V29" s="427"/>
      <c r="W29" s="427"/>
      <c r="X29" s="427">
        <f t="shared" si="5"/>
        <v>2</v>
      </c>
      <c r="Y29" s="475">
        <f t="shared" si="6"/>
        <v>6</v>
      </c>
      <c r="Z29" s="436">
        <f t="shared" si="1"/>
        <v>3</v>
      </c>
      <c r="AA29" s="484" t="str">
        <f t="shared" si="7"/>
        <v>Moderado</v>
      </c>
      <c r="AB29" s="429" t="str">
        <f t="shared" si="8"/>
        <v>Extremo</v>
      </c>
      <c r="AC29" s="427" t="s">
        <v>9</v>
      </c>
    </row>
    <row r="30" spans="1:29" s="396" customFormat="1" ht="122.25" customHeight="1" x14ac:dyDescent="0.3">
      <c r="A30" s="424"/>
      <c r="B30" s="425">
        <v>21</v>
      </c>
      <c r="C30" s="805" t="str">
        <f>'3-IDENTIFICACIÓN DEL RIESGO'!B31</f>
        <v>Seguridad Jurídica sobre la Titularidad de la Tierra y los Territorios</v>
      </c>
      <c r="D30" s="806"/>
      <c r="E30" s="426" t="str">
        <f>'3-IDENTIFICACIÓN DEL RIESGO'!E31</f>
        <v>1. Dirección de Gestión Jurídica de Tierras.
2. Subdirección de procesos Agrarios y Gestión Jurídica.
3. Subdirección de seguridad Jurídica.
4. Dirección Asuntos Étnicos.
5. Subdirección Asuntos Étnicos.</v>
      </c>
      <c r="F30" s="803" t="str">
        <f>'3-IDENTIFICACIÓN DEL RIESGO'!G31</f>
        <v>Tomar decisiones incorrectas en los procesos agrarios y la formalización de la propiedad privada rural</v>
      </c>
      <c r="G30" s="804"/>
      <c r="H30" s="427">
        <v>2</v>
      </c>
      <c r="I30" s="427">
        <v>3</v>
      </c>
      <c r="J30" s="427">
        <v>3</v>
      </c>
      <c r="K30" s="427">
        <v>1</v>
      </c>
      <c r="L30" s="427">
        <v>3</v>
      </c>
      <c r="M30" s="427"/>
      <c r="N30" s="427">
        <f t="shared" si="2"/>
        <v>5</v>
      </c>
      <c r="O30" s="483">
        <f t="shared" si="3"/>
        <v>12</v>
      </c>
      <c r="P30" s="430">
        <f t="shared" si="0"/>
        <v>2.4</v>
      </c>
      <c r="Q30" s="428" t="str">
        <f t="shared" si="4"/>
        <v>Posible</v>
      </c>
      <c r="R30" s="427">
        <v>3</v>
      </c>
      <c r="S30" s="427">
        <v>3</v>
      </c>
      <c r="T30" s="427">
        <v>3</v>
      </c>
      <c r="U30" s="427">
        <v>3</v>
      </c>
      <c r="V30" s="427">
        <v>3</v>
      </c>
      <c r="W30" s="427"/>
      <c r="X30" s="427">
        <f t="shared" si="5"/>
        <v>5</v>
      </c>
      <c r="Y30" s="475">
        <f t="shared" si="6"/>
        <v>15</v>
      </c>
      <c r="Z30" s="436">
        <f t="shared" si="1"/>
        <v>3</v>
      </c>
      <c r="AA30" s="484" t="str">
        <f t="shared" si="7"/>
        <v>Moderado</v>
      </c>
      <c r="AB30" s="429" t="str">
        <f t="shared" si="8"/>
        <v>Alto</v>
      </c>
      <c r="AC30" s="427" t="s">
        <v>9</v>
      </c>
    </row>
    <row r="31" spans="1:29" s="396" customFormat="1" ht="122.25" customHeight="1" x14ac:dyDescent="0.3">
      <c r="A31" s="424"/>
      <c r="B31" s="425">
        <v>22</v>
      </c>
      <c r="C31" s="805" t="str">
        <f>'3-IDENTIFICACIÓN DEL RIESGO'!B32</f>
        <v>Seguridad Jurídica sobre la Titularidad de la Tierra y los Territorios</v>
      </c>
      <c r="D31" s="806"/>
      <c r="E31" s="426" t="str">
        <f>'3-IDENTIFICACIÓN DEL RIESGO'!E32</f>
        <v>1. Dirección de Gestión Jurídica de Tierras.
2. Subdirección de procesos Agrarios y Gestión Jurídica.
3. Subdirección de seguridad Jurídica.
4. Dirección Asuntos Étnicos.
5. Subdirección Asuntos Étnicos.</v>
      </c>
      <c r="F31" s="803" t="str">
        <f>'3-IDENTIFICACIÓN DEL RIESGO'!G32</f>
        <v>Incumplimiento de términos para dar respuesta a las nuevas solicitudes de recursos, de decisiones finales de procesos agrarios y formalización de la propiedad privada rural.</v>
      </c>
      <c r="G31" s="804"/>
      <c r="H31" s="427">
        <v>3</v>
      </c>
      <c r="I31" s="427">
        <v>3</v>
      </c>
      <c r="J31" s="427">
        <v>3</v>
      </c>
      <c r="K31" s="427">
        <v>3</v>
      </c>
      <c r="L31" s="427">
        <v>4</v>
      </c>
      <c r="M31" s="427"/>
      <c r="N31" s="427">
        <f t="shared" si="2"/>
        <v>5</v>
      </c>
      <c r="O31" s="483">
        <f t="shared" si="3"/>
        <v>16</v>
      </c>
      <c r="P31" s="430">
        <f t="shared" si="0"/>
        <v>3.2</v>
      </c>
      <c r="Q31" s="428" t="str">
        <f t="shared" si="4"/>
        <v>Probable</v>
      </c>
      <c r="R31" s="427">
        <v>3</v>
      </c>
      <c r="S31" s="427">
        <v>3</v>
      </c>
      <c r="T31" s="427">
        <v>3</v>
      </c>
      <c r="U31" s="427">
        <v>3</v>
      </c>
      <c r="V31" s="427">
        <v>3</v>
      </c>
      <c r="W31" s="427"/>
      <c r="X31" s="427">
        <f t="shared" si="5"/>
        <v>5</v>
      </c>
      <c r="Y31" s="475">
        <f t="shared" si="6"/>
        <v>15</v>
      </c>
      <c r="Z31" s="436">
        <f t="shared" si="1"/>
        <v>3</v>
      </c>
      <c r="AA31" s="484" t="str">
        <f t="shared" si="7"/>
        <v>Moderado</v>
      </c>
      <c r="AB31" s="429" t="str">
        <f t="shared" si="8"/>
        <v>Alto</v>
      </c>
      <c r="AC31" s="427" t="s">
        <v>9</v>
      </c>
    </row>
    <row r="32" spans="1:29" s="396" customFormat="1" ht="122.25" customHeight="1" x14ac:dyDescent="0.3">
      <c r="A32" s="424"/>
      <c r="B32" s="425">
        <v>23</v>
      </c>
      <c r="C32" s="805" t="str">
        <f>'3-IDENTIFICACIÓN DEL RIESGO'!B33</f>
        <v>Seguridad Jurídica sobre la Titularidad de la Tierra y los Territorios</v>
      </c>
      <c r="D32" s="806"/>
      <c r="E32" s="426" t="str">
        <f>'3-IDENTIFICACIÓN DEL RIESGO'!E33</f>
        <v>1. Dirección de Gestión Jurídica de Tierras.
2. Subdirección de procesos Agrarios y Gestión Jurídica.
3. Subdirección de seguridad Jurídica.
4. Dirección Asuntos Étnicos.
5. Subdirección Asuntos Étnicos.</v>
      </c>
      <c r="F32" s="803" t="str">
        <f>'3-IDENTIFICACIÓN DEL RIESGO'!G33</f>
        <v>Realizar el reparto de una solicitud a dos o más, diferentes dependencias.</v>
      </c>
      <c r="G32" s="804"/>
      <c r="H32" s="427">
        <v>3</v>
      </c>
      <c r="I32" s="427">
        <v>3</v>
      </c>
      <c r="J32" s="427">
        <v>3</v>
      </c>
      <c r="K32" s="427">
        <v>3</v>
      </c>
      <c r="L32" s="427">
        <v>3</v>
      </c>
      <c r="M32" s="427"/>
      <c r="N32" s="427">
        <f t="shared" si="2"/>
        <v>5</v>
      </c>
      <c r="O32" s="483">
        <f t="shared" si="3"/>
        <v>15</v>
      </c>
      <c r="P32" s="430">
        <f t="shared" si="0"/>
        <v>3</v>
      </c>
      <c r="Q32" s="428" t="str">
        <f t="shared" si="4"/>
        <v>Posible</v>
      </c>
      <c r="R32" s="427">
        <v>4</v>
      </c>
      <c r="S32" s="427">
        <v>3</v>
      </c>
      <c r="T32" s="427">
        <v>3</v>
      </c>
      <c r="U32" s="427">
        <v>3</v>
      </c>
      <c r="V32" s="427">
        <v>3</v>
      </c>
      <c r="W32" s="427"/>
      <c r="X32" s="427">
        <f t="shared" si="5"/>
        <v>5</v>
      </c>
      <c r="Y32" s="475">
        <f t="shared" si="6"/>
        <v>16</v>
      </c>
      <c r="Z32" s="436">
        <f t="shared" si="1"/>
        <v>3.2</v>
      </c>
      <c r="AA32" s="484" t="str">
        <f t="shared" si="7"/>
        <v>Mayor</v>
      </c>
      <c r="AB32" s="429" t="str">
        <f t="shared" si="8"/>
        <v>Extremo</v>
      </c>
      <c r="AC32" s="427" t="s">
        <v>9</v>
      </c>
    </row>
    <row r="33" spans="1:29" s="396" customFormat="1" ht="122.25" customHeight="1" x14ac:dyDescent="0.3">
      <c r="A33" s="424"/>
      <c r="B33" s="425">
        <v>24</v>
      </c>
      <c r="C33" s="805" t="str">
        <f>'3-IDENTIFICACIÓN DEL RIESGO'!B34</f>
        <v>Acceso a la Propiedad de la Tierra y los Territorios</v>
      </c>
      <c r="D33" s="806"/>
      <c r="E33" s="426"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803" t="str">
        <f>'3-IDENTIFICACIÓN DEL RIESGO'!G34</f>
        <v>Incumplimiento por parte de los proveedores de servicios e insumos de las Iniciativas Cofinanciadas.</v>
      </c>
      <c r="G33" s="804"/>
      <c r="H33" s="427">
        <v>4</v>
      </c>
      <c r="I33" s="427"/>
      <c r="J33" s="427"/>
      <c r="K33" s="427"/>
      <c r="L33" s="427"/>
      <c r="M33" s="427"/>
      <c r="N33" s="427">
        <f t="shared" si="2"/>
        <v>1</v>
      </c>
      <c r="O33" s="483">
        <f t="shared" si="3"/>
        <v>4</v>
      </c>
      <c r="P33" s="430">
        <f t="shared" si="0"/>
        <v>4</v>
      </c>
      <c r="Q33" s="428" t="str">
        <f t="shared" si="4"/>
        <v>Probable</v>
      </c>
      <c r="R33" s="427">
        <v>5</v>
      </c>
      <c r="S33" s="427"/>
      <c r="T33" s="427"/>
      <c r="U33" s="427"/>
      <c r="V33" s="427"/>
      <c r="W33" s="427"/>
      <c r="X33" s="427">
        <f t="shared" si="5"/>
        <v>1</v>
      </c>
      <c r="Y33" s="475">
        <f t="shared" si="6"/>
        <v>5</v>
      </c>
      <c r="Z33" s="436">
        <f t="shared" si="1"/>
        <v>5</v>
      </c>
      <c r="AA33" s="484" t="str">
        <f t="shared" si="7"/>
        <v>Catastrófico</v>
      </c>
      <c r="AB33" s="429" t="str">
        <f t="shared" si="8"/>
        <v>Extremo</v>
      </c>
      <c r="AC33" s="427" t="s">
        <v>9</v>
      </c>
    </row>
    <row r="34" spans="1:29" s="396" customFormat="1" ht="122.25" customHeight="1" x14ac:dyDescent="0.3">
      <c r="A34" s="424"/>
      <c r="B34" s="425">
        <v>25</v>
      </c>
      <c r="C34" s="805" t="str">
        <f>'3-IDENTIFICACIÓN DEL RIESGO'!B35</f>
        <v>Acceso a la Propiedad de la Tierra y los Territorios</v>
      </c>
      <c r="D34" s="806"/>
      <c r="E34" s="426"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803" t="str">
        <f>'3-IDENTIFICACIÓN DEL RIESGO'!G35</f>
        <v>Interrupción del proceso de compra directa de un predio.</v>
      </c>
      <c r="G34" s="804"/>
      <c r="H34" s="427">
        <v>4</v>
      </c>
      <c r="I34" s="427"/>
      <c r="J34" s="427"/>
      <c r="K34" s="427"/>
      <c r="L34" s="427"/>
      <c r="M34" s="427"/>
      <c r="N34" s="427">
        <f t="shared" si="2"/>
        <v>1</v>
      </c>
      <c r="O34" s="483">
        <f t="shared" si="3"/>
        <v>4</v>
      </c>
      <c r="P34" s="430">
        <f t="shared" si="0"/>
        <v>4</v>
      </c>
      <c r="Q34" s="428" t="str">
        <f t="shared" si="4"/>
        <v>Probable</v>
      </c>
      <c r="R34" s="427">
        <v>4</v>
      </c>
      <c r="S34" s="427"/>
      <c r="T34" s="427"/>
      <c r="U34" s="427"/>
      <c r="V34" s="427"/>
      <c r="W34" s="427"/>
      <c r="X34" s="427">
        <f t="shared" si="5"/>
        <v>1</v>
      </c>
      <c r="Y34" s="475">
        <f t="shared" si="6"/>
        <v>4</v>
      </c>
      <c r="Z34" s="436">
        <f t="shared" si="1"/>
        <v>4</v>
      </c>
      <c r="AA34" s="484" t="str">
        <f t="shared" si="7"/>
        <v>Mayor</v>
      </c>
      <c r="AB34" s="429" t="str">
        <f t="shared" si="8"/>
        <v>Extremo</v>
      </c>
      <c r="AC34" s="427" t="s">
        <v>9</v>
      </c>
    </row>
    <row r="35" spans="1:29" s="396" customFormat="1" ht="122.25" customHeight="1" x14ac:dyDescent="0.3">
      <c r="A35" s="424"/>
      <c r="B35" s="425">
        <v>26</v>
      </c>
      <c r="C35" s="805" t="str">
        <f>'3-IDENTIFICACIÓN DEL RIESGO'!B36</f>
        <v>Acceso a la Propiedad de la Tierra y los Territorios</v>
      </c>
      <c r="D35" s="806"/>
      <c r="E35" s="426"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803" t="str">
        <f>'3-IDENTIFICACIÓN DEL RIESGO'!G36</f>
        <v xml:space="preserve">Reporte de información por fuera de los tiempos solicitados. </v>
      </c>
      <c r="G35" s="804"/>
      <c r="H35" s="427">
        <v>4</v>
      </c>
      <c r="I35" s="427"/>
      <c r="J35" s="427"/>
      <c r="K35" s="427"/>
      <c r="L35" s="427"/>
      <c r="M35" s="427"/>
      <c r="N35" s="427">
        <f t="shared" si="2"/>
        <v>1</v>
      </c>
      <c r="O35" s="483">
        <f t="shared" si="3"/>
        <v>4</v>
      </c>
      <c r="P35" s="430">
        <f t="shared" si="0"/>
        <v>4</v>
      </c>
      <c r="Q35" s="428" t="str">
        <f t="shared" si="4"/>
        <v>Probable</v>
      </c>
      <c r="R35" s="427">
        <v>4</v>
      </c>
      <c r="S35" s="427"/>
      <c r="T35" s="427"/>
      <c r="U35" s="427"/>
      <c r="V35" s="427"/>
      <c r="W35" s="427"/>
      <c r="X35" s="427">
        <f t="shared" si="5"/>
        <v>1</v>
      </c>
      <c r="Y35" s="475">
        <f t="shared" si="6"/>
        <v>4</v>
      </c>
      <c r="Z35" s="436">
        <f t="shared" si="1"/>
        <v>4</v>
      </c>
      <c r="AA35" s="484" t="str">
        <f t="shared" si="7"/>
        <v>Mayor</v>
      </c>
      <c r="AB35" s="429" t="str">
        <f t="shared" si="8"/>
        <v>Extremo</v>
      </c>
      <c r="AC35" s="427" t="s">
        <v>9</v>
      </c>
    </row>
    <row r="36" spans="1:29" s="396" customFormat="1" ht="122.25" customHeight="1" x14ac:dyDescent="0.3">
      <c r="A36" s="424"/>
      <c r="B36" s="425">
        <v>27</v>
      </c>
      <c r="C36" s="805" t="str">
        <f>'3-IDENTIFICACIÓN DEL RIESGO'!B37</f>
        <v>Acceso a la Propiedad de la Tierra y los Territorios</v>
      </c>
      <c r="D36" s="806"/>
      <c r="E36" s="426"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803" t="str">
        <f>'3-IDENTIFICACIÓN DEL RIESGO'!G37</f>
        <v>Incumplimiento  de adquisición de predios en el marco de Políticas del Gobierno</v>
      </c>
      <c r="G36" s="804"/>
      <c r="H36" s="427">
        <v>4</v>
      </c>
      <c r="I36" s="427">
        <v>5</v>
      </c>
      <c r="J36" s="427">
        <v>3</v>
      </c>
      <c r="K36" s="427">
        <v>5</v>
      </c>
      <c r="L36" s="427"/>
      <c r="M36" s="427"/>
      <c r="N36" s="427">
        <f t="shared" si="2"/>
        <v>4</v>
      </c>
      <c r="O36" s="483">
        <f t="shared" si="3"/>
        <v>17</v>
      </c>
      <c r="P36" s="430">
        <f t="shared" si="0"/>
        <v>4.25</v>
      </c>
      <c r="Q36" s="428" t="str">
        <f t="shared" si="4"/>
        <v>Casi seguro</v>
      </c>
      <c r="R36" s="427">
        <v>1</v>
      </c>
      <c r="S36" s="427">
        <v>2</v>
      </c>
      <c r="T36" s="427">
        <v>3</v>
      </c>
      <c r="U36" s="427">
        <v>2</v>
      </c>
      <c r="V36" s="427"/>
      <c r="W36" s="427"/>
      <c r="X36" s="427">
        <f t="shared" si="5"/>
        <v>4</v>
      </c>
      <c r="Y36" s="475">
        <f t="shared" si="6"/>
        <v>8</v>
      </c>
      <c r="Z36" s="436">
        <f t="shared" si="1"/>
        <v>2</v>
      </c>
      <c r="AA36" s="484" t="str">
        <f t="shared" si="7"/>
        <v>Menor</v>
      </c>
      <c r="AB36" s="429" t="str">
        <f t="shared" si="8"/>
        <v>Alto</v>
      </c>
      <c r="AC36" s="427" t="s">
        <v>9</v>
      </c>
    </row>
    <row r="37" spans="1:29" s="396" customFormat="1" ht="122.25" customHeight="1" x14ac:dyDescent="0.3">
      <c r="A37" s="424"/>
      <c r="B37" s="425">
        <v>28</v>
      </c>
      <c r="C37" s="805" t="str">
        <f>'3-IDENTIFICACIÓN DEL RIESGO'!B38</f>
        <v>Acceso a la Propiedad de la Tierra y los Territorios</v>
      </c>
      <c r="D37" s="806"/>
      <c r="E37" s="426"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803" t="str">
        <f>'3-IDENTIFICACIÓN DEL RIESGO'!G38</f>
        <v>Materializar un subsidio que no cumpla con los requisitos establecidos</v>
      </c>
      <c r="G37" s="804"/>
      <c r="H37" s="427">
        <v>4</v>
      </c>
      <c r="I37" s="427"/>
      <c r="J37" s="427"/>
      <c r="K37" s="427"/>
      <c r="L37" s="427"/>
      <c r="M37" s="427"/>
      <c r="N37" s="427">
        <f t="shared" si="2"/>
        <v>1</v>
      </c>
      <c r="O37" s="483">
        <f t="shared" si="3"/>
        <v>4</v>
      </c>
      <c r="P37" s="430">
        <f t="shared" si="0"/>
        <v>4</v>
      </c>
      <c r="Q37" s="428" t="str">
        <f t="shared" si="4"/>
        <v>Probable</v>
      </c>
      <c r="R37" s="427">
        <v>5</v>
      </c>
      <c r="S37" s="427"/>
      <c r="T37" s="427"/>
      <c r="U37" s="427"/>
      <c r="V37" s="427"/>
      <c r="W37" s="427"/>
      <c r="X37" s="427">
        <f t="shared" si="5"/>
        <v>1</v>
      </c>
      <c r="Y37" s="475">
        <f t="shared" si="6"/>
        <v>5</v>
      </c>
      <c r="Z37" s="436">
        <f t="shared" si="1"/>
        <v>5</v>
      </c>
      <c r="AA37" s="484" t="str">
        <f t="shared" si="7"/>
        <v>Catastrófico</v>
      </c>
      <c r="AB37" s="429" t="str">
        <f t="shared" si="8"/>
        <v>Extremo</v>
      </c>
      <c r="AC37" s="427" t="s">
        <v>9</v>
      </c>
    </row>
    <row r="38" spans="1:29" s="396" customFormat="1" ht="122.25" customHeight="1" x14ac:dyDescent="0.3">
      <c r="A38" s="424"/>
      <c r="B38" s="425">
        <v>29</v>
      </c>
      <c r="C38" s="805" t="str">
        <f>'3-IDENTIFICACIÓN DEL RIESGO'!B39</f>
        <v>Acceso a la Propiedad de la Tierra y los Territorios</v>
      </c>
      <c r="D38" s="806"/>
      <c r="E38" s="426"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803" t="str">
        <f>'3-IDENTIFICACIÓN DEL RIESGO'!G39</f>
        <v>Adjudicación de baldíos a persona natural sin el cumplimiento de requisitos legales</v>
      </c>
      <c r="G38" s="804"/>
      <c r="H38" s="427">
        <v>3</v>
      </c>
      <c r="I38" s="427">
        <v>3</v>
      </c>
      <c r="J38" s="427">
        <v>4</v>
      </c>
      <c r="K38" s="427">
        <v>3</v>
      </c>
      <c r="L38" s="427">
        <v>3</v>
      </c>
      <c r="M38" s="427">
        <v>3</v>
      </c>
      <c r="N38" s="427">
        <f t="shared" si="2"/>
        <v>6</v>
      </c>
      <c r="O38" s="483">
        <f t="shared" si="3"/>
        <v>19</v>
      </c>
      <c r="P38" s="430">
        <f t="shared" si="0"/>
        <v>3.1666666666666665</v>
      </c>
      <c r="Q38" s="428" t="str">
        <f t="shared" si="4"/>
        <v>Probable</v>
      </c>
      <c r="R38" s="427">
        <v>5</v>
      </c>
      <c r="S38" s="427">
        <v>5</v>
      </c>
      <c r="T38" s="427">
        <v>5</v>
      </c>
      <c r="U38" s="427">
        <v>5</v>
      </c>
      <c r="V38" s="427">
        <v>5</v>
      </c>
      <c r="W38" s="427">
        <v>5</v>
      </c>
      <c r="X38" s="427">
        <f t="shared" si="5"/>
        <v>6</v>
      </c>
      <c r="Y38" s="475">
        <f t="shared" si="6"/>
        <v>30</v>
      </c>
      <c r="Z38" s="436">
        <f t="shared" si="1"/>
        <v>5</v>
      </c>
      <c r="AA38" s="484" t="str">
        <f t="shared" si="7"/>
        <v>Catastrófico</v>
      </c>
      <c r="AB38" s="429" t="str">
        <f t="shared" si="8"/>
        <v>Extremo</v>
      </c>
      <c r="AC38" s="427" t="s">
        <v>9</v>
      </c>
    </row>
    <row r="39" spans="1:29" s="396" customFormat="1" ht="122.25" customHeight="1" x14ac:dyDescent="0.3">
      <c r="A39" s="424"/>
      <c r="B39" s="425">
        <v>30</v>
      </c>
      <c r="C39" s="805" t="str">
        <f>'3-IDENTIFICACIÓN DEL RIESGO'!B40</f>
        <v>Acceso a la Propiedad de la Tierra y los Territorios</v>
      </c>
      <c r="D39" s="806"/>
      <c r="E39" s="426"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803" t="str">
        <f>'3-IDENTIFICACIÓN DEL RIESGO'!G40</f>
        <v>Demoras en ejecutar las etapas propias del procedimiento de  revocatoria por causas internas</v>
      </c>
      <c r="G39" s="804"/>
      <c r="H39" s="427">
        <v>5</v>
      </c>
      <c r="I39" s="427">
        <v>5</v>
      </c>
      <c r="J39" s="427">
        <v>5</v>
      </c>
      <c r="K39" s="427">
        <v>5</v>
      </c>
      <c r="L39" s="427">
        <v>5</v>
      </c>
      <c r="M39" s="427">
        <v>5</v>
      </c>
      <c r="N39" s="427">
        <f t="shared" si="2"/>
        <v>6</v>
      </c>
      <c r="O39" s="483">
        <f t="shared" si="3"/>
        <v>30</v>
      </c>
      <c r="P39" s="430">
        <f t="shared" si="0"/>
        <v>5</v>
      </c>
      <c r="Q39" s="428" t="str">
        <f t="shared" si="4"/>
        <v>Casi seguro</v>
      </c>
      <c r="R39" s="427">
        <v>5</v>
      </c>
      <c r="S39" s="427">
        <v>5</v>
      </c>
      <c r="T39" s="427">
        <v>5</v>
      </c>
      <c r="U39" s="427">
        <v>5</v>
      </c>
      <c r="V39" s="427">
        <v>5</v>
      </c>
      <c r="W39" s="427">
        <v>5</v>
      </c>
      <c r="X39" s="427">
        <f t="shared" si="5"/>
        <v>6</v>
      </c>
      <c r="Y39" s="475">
        <f t="shared" si="6"/>
        <v>30</v>
      </c>
      <c r="Z39" s="436">
        <f t="shared" si="1"/>
        <v>5</v>
      </c>
      <c r="AA39" s="484" t="str">
        <f t="shared" si="7"/>
        <v>Catastrófico</v>
      </c>
      <c r="AB39" s="429" t="str">
        <f t="shared" si="8"/>
        <v>Extremo</v>
      </c>
      <c r="AC39" s="427" t="s">
        <v>9</v>
      </c>
    </row>
    <row r="40" spans="1:29" s="396" customFormat="1" ht="122.25" customHeight="1" x14ac:dyDescent="0.3">
      <c r="A40" s="424"/>
      <c r="B40" s="425">
        <v>31</v>
      </c>
      <c r="C40" s="805" t="str">
        <f>'3-IDENTIFICACIÓN DEL RIESGO'!B41</f>
        <v>Acceso a la Propiedad de la Tierra y los Territorios</v>
      </c>
      <c r="D40" s="806"/>
      <c r="E40" s="426"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803" t="str">
        <f>'3-IDENTIFICACIÓN DEL RIESGO'!G41</f>
        <v>Incumplimiento de adjudicación de bienes inmuebles no ocupados, que hacen parte del Fondo Nacional Agrario, en el marco de Políticas del Gobierno</v>
      </c>
      <c r="G40" s="804"/>
      <c r="H40" s="427">
        <v>4</v>
      </c>
      <c r="I40" s="427"/>
      <c r="J40" s="427"/>
      <c r="K40" s="427"/>
      <c r="L40" s="427"/>
      <c r="M40" s="427"/>
      <c r="N40" s="427">
        <f t="shared" si="2"/>
        <v>1</v>
      </c>
      <c r="O40" s="483">
        <f t="shared" si="3"/>
        <v>4</v>
      </c>
      <c r="P40" s="430">
        <f t="shared" si="0"/>
        <v>4</v>
      </c>
      <c r="Q40" s="428" t="str">
        <f t="shared" si="4"/>
        <v>Probable</v>
      </c>
      <c r="R40" s="427">
        <v>5</v>
      </c>
      <c r="S40" s="427"/>
      <c r="T40" s="427"/>
      <c r="U40" s="427"/>
      <c r="V40" s="427"/>
      <c r="W40" s="427"/>
      <c r="X40" s="427">
        <f t="shared" si="5"/>
        <v>1</v>
      </c>
      <c r="Y40" s="475">
        <f t="shared" si="6"/>
        <v>5</v>
      </c>
      <c r="Z40" s="436">
        <f t="shared" si="1"/>
        <v>5</v>
      </c>
      <c r="AA40" s="484" t="str">
        <f t="shared" si="7"/>
        <v>Catastrófico</v>
      </c>
      <c r="AB40" s="429" t="str">
        <f t="shared" si="8"/>
        <v>Extremo</v>
      </c>
      <c r="AC40" s="427" t="s">
        <v>9</v>
      </c>
    </row>
    <row r="41" spans="1:29" s="396" customFormat="1" ht="122.25" customHeight="1" x14ac:dyDescent="0.3">
      <c r="A41" s="424"/>
      <c r="B41" s="425">
        <v>32</v>
      </c>
      <c r="C41" s="805" t="str">
        <f>'3-IDENTIFICACIÓN DEL RIESGO'!B42</f>
        <v>Acceso a la Propiedad de la Tierra y los Territorios</v>
      </c>
      <c r="D41" s="806"/>
      <c r="E41" s="426"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803" t="str">
        <f>'3-IDENTIFICACIÓN DEL RIESGO'!G42</f>
        <v>Redireccionamiento equivocado de las solicitudes que ingresan a la DAT.</v>
      </c>
      <c r="G41" s="804"/>
      <c r="H41" s="427">
        <v>5</v>
      </c>
      <c r="I41" s="427"/>
      <c r="J41" s="427"/>
      <c r="K41" s="427"/>
      <c r="L41" s="427"/>
      <c r="M41" s="427"/>
      <c r="N41" s="427">
        <f t="shared" si="2"/>
        <v>1</v>
      </c>
      <c r="O41" s="483">
        <f t="shared" si="3"/>
        <v>5</v>
      </c>
      <c r="P41" s="430">
        <f t="shared" si="0"/>
        <v>5</v>
      </c>
      <c r="Q41" s="428" t="str">
        <f t="shared" si="4"/>
        <v>Casi seguro</v>
      </c>
      <c r="R41" s="427">
        <v>5</v>
      </c>
      <c r="S41" s="427"/>
      <c r="T41" s="427"/>
      <c r="U41" s="427"/>
      <c r="V41" s="427"/>
      <c r="W41" s="427"/>
      <c r="X41" s="427">
        <f t="shared" si="5"/>
        <v>1</v>
      </c>
      <c r="Y41" s="475">
        <f t="shared" si="6"/>
        <v>5</v>
      </c>
      <c r="Z41" s="436">
        <f t="shared" si="1"/>
        <v>5</v>
      </c>
      <c r="AA41" s="484" t="str">
        <f t="shared" si="7"/>
        <v>Catastrófico</v>
      </c>
      <c r="AB41" s="429" t="str">
        <f t="shared" si="8"/>
        <v>Extremo</v>
      </c>
      <c r="AC41" s="427" t="s">
        <v>9</v>
      </c>
    </row>
    <row r="42" spans="1:29" s="396" customFormat="1" ht="122.25" customHeight="1" x14ac:dyDescent="0.3">
      <c r="A42" s="424"/>
      <c r="B42" s="425">
        <v>33</v>
      </c>
      <c r="C42" s="805" t="str">
        <f>'3-IDENTIFICACIÓN DEL RIESGO'!B43</f>
        <v>Administración de Tierras.</v>
      </c>
      <c r="D42" s="806"/>
      <c r="E42" s="426" t="str">
        <f>'3-IDENTIFICACIÓN DEL RIESGO'!E43</f>
        <v>1. Dirección de Acceso a Tierras.
2. Subdirección de Administración de Tierras de la Nación.
3. Dirección de Asuntos Étnicos.</v>
      </c>
      <c r="F42" s="803" t="str">
        <f>'3-IDENTIFICACIÓN DEL RIESGO'!G43</f>
        <v>Inventario de predios desactualizado de Fondo de Tierras para la Reforma Rural Integral</v>
      </c>
      <c r="G42" s="804"/>
      <c r="H42" s="427">
        <v>5</v>
      </c>
      <c r="I42" s="427"/>
      <c r="J42" s="427"/>
      <c r="K42" s="427"/>
      <c r="L42" s="427"/>
      <c r="M42" s="427"/>
      <c r="N42" s="427">
        <f t="shared" si="2"/>
        <v>1</v>
      </c>
      <c r="O42" s="483">
        <f t="shared" si="3"/>
        <v>5</v>
      </c>
      <c r="P42" s="430">
        <f t="shared" si="0"/>
        <v>5</v>
      </c>
      <c r="Q42" s="428" t="str">
        <f t="shared" si="4"/>
        <v>Casi seguro</v>
      </c>
      <c r="R42" s="427">
        <v>4</v>
      </c>
      <c r="S42" s="427"/>
      <c r="T42" s="427"/>
      <c r="U42" s="427"/>
      <c r="V42" s="427"/>
      <c r="W42" s="427"/>
      <c r="X42" s="427">
        <f t="shared" si="5"/>
        <v>1</v>
      </c>
      <c r="Y42" s="475">
        <f t="shared" si="6"/>
        <v>4</v>
      </c>
      <c r="Z42" s="436">
        <f t="shared" si="1"/>
        <v>4</v>
      </c>
      <c r="AA42" s="484" t="str">
        <f t="shared" si="7"/>
        <v>Mayor</v>
      </c>
      <c r="AB42" s="429" t="str">
        <f t="shared" si="8"/>
        <v>Extremo</v>
      </c>
      <c r="AC42" s="427" t="s">
        <v>9</v>
      </c>
    </row>
    <row r="43" spans="1:29" s="396" customFormat="1" ht="122.25" customHeight="1" x14ac:dyDescent="0.3">
      <c r="A43" s="424"/>
      <c r="B43" s="425">
        <v>34</v>
      </c>
      <c r="C43" s="805" t="str">
        <f>'3-IDENTIFICACIÓN DEL RIESGO'!B44</f>
        <v>Gestión de la Información</v>
      </c>
      <c r="D43" s="806"/>
      <c r="E43" s="426" t="str">
        <f>'3-IDENTIFICACIÓN DEL RIESGO'!E44</f>
        <v>1. Dirección General (Comunicaciones, Topografía).
2.Secretaria General.
3. Dirección de Gestión del Ordenamiento Social de la Propiedad.
4. Subdirección de Sistemas de Información de Tierras.</v>
      </c>
      <c r="F43" s="803" t="str">
        <f>'3-IDENTIFICACIÓN DEL RIESGO'!G44</f>
        <v>Incumplimiento en la entrega de productos y servicios en la construcción de soluciones de software.</v>
      </c>
      <c r="G43" s="804"/>
      <c r="H43" s="427">
        <v>5</v>
      </c>
      <c r="I43" s="427">
        <v>4</v>
      </c>
      <c r="J43" s="427"/>
      <c r="K43" s="427"/>
      <c r="L43" s="427"/>
      <c r="M43" s="427"/>
      <c r="N43" s="427">
        <f t="shared" si="2"/>
        <v>2</v>
      </c>
      <c r="O43" s="483">
        <f t="shared" si="3"/>
        <v>9</v>
      </c>
      <c r="P43" s="430">
        <f t="shared" si="0"/>
        <v>4.5</v>
      </c>
      <c r="Q43" s="428" t="str">
        <f t="shared" si="4"/>
        <v>Casi seguro</v>
      </c>
      <c r="R43" s="427">
        <v>3</v>
      </c>
      <c r="S43" s="427">
        <v>3</v>
      </c>
      <c r="T43" s="427"/>
      <c r="U43" s="427"/>
      <c r="V43" s="427"/>
      <c r="W43" s="427"/>
      <c r="X43" s="427">
        <f t="shared" si="5"/>
        <v>2</v>
      </c>
      <c r="Y43" s="475">
        <f t="shared" si="6"/>
        <v>6</v>
      </c>
      <c r="Z43" s="436">
        <f t="shared" si="1"/>
        <v>3</v>
      </c>
      <c r="AA43" s="484" t="str">
        <f t="shared" si="7"/>
        <v>Moderado</v>
      </c>
      <c r="AB43" s="429" t="str">
        <f t="shared" si="8"/>
        <v>Extremo</v>
      </c>
      <c r="AC43" s="427" t="s">
        <v>9</v>
      </c>
    </row>
    <row r="44" spans="1:29" s="396" customFormat="1" ht="122.25" customHeight="1" x14ac:dyDescent="0.3">
      <c r="A44" s="424"/>
      <c r="B44" s="425">
        <v>35</v>
      </c>
      <c r="C44" s="805" t="str">
        <f>'3-IDENTIFICACIÓN DEL RIESGO'!B45</f>
        <v>Gestión de la Información</v>
      </c>
      <c r="D44" s="806"/>
      <c r="E44" s="426" t="str">
        <f>'3-IDENTIFICACIÓN DEL RIESGO'!E45</f>
        <v>1. Dirección General (Comunicaciones, Topografía).
2.Secretaria General.
3. Dirección de Gestión del Ordenamiento Social de la Propiedad.
4. Subdirección de Sistemas de Información de Tierras.</v>
      </c>
      <c r="F44" s="803" t="str">
        <f>'3-IDENTIFICACIÓN DEL RIESGO'!G45</f>
        <v>Realizar actividades relacionadas con los procedimientos misionales fuera del sistema de integrado de tierras (SIT), dispuesto  por la Entidad.</v>
      </c>
      <c r="G44" s="804"/>
      <c r="H44" s="427">
        <v>4</v>
      </c>
      <c r="I44" s="427"/>
      <c r="J44" s="427"/>
      <c r="K44" s="427"/>
      <c r="L44" s="427"/>
      <c r="M44" s="427"/>
      <c r="N44" s="427">
        <f t="shared" si="2"/>
        <v>1</v>
      </c>
      <c r="O44" s="483">
        <f t="shared" si="3"/>
        <v>4</v>
      </c>
      <c r="P44" s="430">
        <f t="shared" si="0"/>
        <v>4</v>
      </c>
      <c r="Q44" s="428" t="str">
        <f t="shared" si="4"/>
        <v>Probable</v>
      </c>
      <c r="R44" s="427">
        <v>4</v>
      </c>
      <c r="S44" s="427"/>
      <c r="T44" s="427"/>
      <c r="U44" s="427"/>
      <c r="V44" s="427"/>
      <c r="W44" s="427"/>
      <c r="X44" s="427">
        <f t="shared" si="5"/>
        <v>1</v>
      </c>
      <c r="Y44" s="475">
        <f t="shared" si="6"/>
        <v>4</v>
      </c>
      <c r="Z44" s="436">
        <f t="shared" si="1"/>
        <v>4</v>
      </c>
      <c r="AA44" s="484" t="str">
        <f t="shared" si="7"/>
        <v>Mayor</v>
      </c>
      <c r="AB44" s="429" t="str">
        <f t="shared" si="8"/>
        <v>Extremo</v>
      </c>
      <c r="AC44" s="427" t="s">
        <v>9</v>
      </c>
    </row>
    <row r="45" spans="1:29" s="396" customFormat="1" ht="122.25" customHeight="1" x14ac:dyDescent="0.3">
      <c r="A45" s="424"/>
      <c r="B45" s="425">
        <v>36</v>
      </c>
      <c r="C45" s="805" t="str">
        <f>'3-IDENTIFICACIÓN DEL RIESGO'!B46</f>
        <v>Gestión de la Información</v>
      </c>
      <c r="D45" s="806"/>
      <c r="E45" s="426" t="str">
        <f>'3-IDENTIFICACIÓN DEL RIESGO'!E46</f>
        <v>1. Dirección General (Comunicaciones, Topografía).
2.Secretaria General.
3. Dirección de Gestión del Ordenamiento Social de la Propiedad.
4. Subdirección de Sistemas de Información de Tierras.</v>
      </c>
      <c r="F45" s="803" t="str">
        <f>'3-IDENTIFICACIÓN DEL RIESGO'!G46</f>
        <v xml:space="preserve"> Información Topográfica inexacta que afecta la toma de decisiones en la Agencia.</v>
      </c>
      <c r="G45" s="804"/>
      <c r="H45" s="427">
        <v>3</v>
      </c>
      <c r="I45" s="427">
        <v>4</v>
      </c>
      <c r="J45" s="427">
        <v>4</v>
      </c>
      <c r="K45" s="427"/>
      <c r="L45" s="427"/>
      <c r="M45" s="427"/>
      <c r="N45" s="427">
        <f t="shared" si="2"/>
        <v>3</v>
      </c>
      <c r="O45" s="483">
        <f t="shared" si="3"/>
        <v>11</v>
      </c>
      <c r="P45" s="430">
        <f t="shared" si="0"/>
        <v>3.6666666666666665</v>
      </c>
      <c r="Q45" s="428" t="str">
        <f t="shared" si="4"/>
        <v>Probable</v>
      </c>
      <c r="R45" s="427">
        <v>4</v>
      </c>
      <c r="S45" s="427">
        <v>4</v>
      </c>
      <c r="T45" s="427">
        <v>4</v>
      </c>
      <c r="U45" s="427"/>
      <c r="V45" s="427"/>
      <c r="W45" s="427"/>
      <c r="X45" s="427">
        <f t="shared" si="5"/>
        <v>3</v>
      </c>
      <c r="Y45" s="475">
        <f t="shared" si="6"/>
        <v>12</v>
      </c>
      <c r="Z45" s="436">
        <f t="shared" si="1"/>
        <v>4</v>
      </c>
      <c r="AA45" s="484" t="str">
        <f t="shared" si="7"/>
        <v>Mayor</v>
      </c>
      <c r="AB45" s="429" t="str">
        <f t="shared" si="8"/>
        <v>Extremo</v>
      </c>
      <c r="AC45" s="427" t="s">
        <v>9</v>
      </c>
    </row>
    <row r="46" spans="1:29" s="396" customFormat="1" ht="122.25" customHeight="1" x14ac:dyDescent="0.3">
      <c r="A46" s="424"/>
      <c r="B46" s="425">
        <v>37</v>
      </c>
      <c r="C46" s="805" t="str">
        <f>'3-IDENTIFICACIÓN DEL RIESGO'!B47</f>
        <v>Gestión de la Información</v>
      </c>
      <c r="D46" s="806"/>
      <c r="E46" s="426" t="str">
        <f>'3-IDENTIFICACIÓN DEL RIESGO'!E47</f>
        <v>1. Dirección General (Comunicaciones, Topografía).
2.Secretaria General.
3. Dirección de Gestión del Ordenamiento Social de la Propiedad.
4. Subdirección de Sistemas de Información de Tierras.</v>
      </c>
      <c r="F46" s="803" t="str">
        <f>'3-IDENTIFICACIÓN DEL RIESGO'!G47</f>
        <v>Entrega de información Topográfica fuera de los tiempos requeridos.</v>
      </c>
      <c r="G46" s="804"/>
      <c r="H46" s="427">
        <v>4</v>
      </c>
      <c r="I46" s="427">
        <v>5</v>
      </c>
      <c r="J46" s="427">
        <v>5</v>
      </c>
      <c r="K46" s="427"/>
      <c r="L46" s="427"/>
      <c r="M46" s="427"/>
      <c r="N46" s="427">
        <f t="shared" si="2"/>
        <v>3</v>
      </c>
      <c r="O46" s="483">
        <f t="shared" si="3"/>
        <v>14</v>
      </c>
      <c r="P46" s="430">
        <f t="shared" si="0"/>
        <v>4.666666666666667</v>
      </c>
      <c r="Q46" s="428" t="str">
        <f t="shared" si="4"/>
        <v>Casi seguro</v>
      </c>
      <c r="R46" s="427">
        <v>2</v>
      </c>
      <c r="S46" s="427">
        <v>3</v>
      </c>
      <c r="T46" s="427">
        <v>4</v>
      </c>
      <c r="U46" s="427"/>
      <c r="V46" s="427"/>
      <c r="W46" s="427"/>
      <c r="X46" s="427">
        <f t="shared" si="5"/>
        <v>3</v>
      </c>
      <c r="Y46" s="475">
        <f t="shared" si="6"/>
        <v>9</v>
      </c>
      <c r="Z46" s="436">
        <f t="shared" si="1"/>
        <v>3</v>
      </c>
      <c r="AA46" s="484" t="str">
        <f t="shared" si="7"/>
        <v>Moderado</v>
      </c>
      <c r="AB46" s="429" t="str">
        <f t="shared" si="8"/>
        <v>Extremo</v>
      </c>
      <c r="AC46" s="427" t="s">
        <v>9</v>
      </c>
    </row>
    <row r="47" spans="1:29" s="396" customFormat="1" ht="122.25" customHeight="1" x14ac:dyDescent="0.3">
      <c r="A47" s="424"/>
      <c r="B47" s="425">
        <v>38</v>
      </c>
      <c r="C47" s="805" t="str">
        <f>'3-IDENTIFICACIÓN DEL RIESGO'!B48</f>
        <v>Gestión de la Información</v>
      </c>
      <c r="D47" s="806"/>
      <c r="E47" s="426" t="str">
        <f>'3-IDENTIFICACIÓN DEL RIESGO'!E48</f>
        <v>1. Dirección General (Comunicaciones, Topografía).
2.Secretaria General.
3. Dirección de Gestión del Ordenamiento Social de la Propiedad.
4. Subdirección de Sistemas de Información de Tierras.</v>
      </c>
      <c r="F47" s="803" t="str">
        <f>'3-IDENTIFICACIÓN DEL RIESGO'!G48</f>
        <v>Entrega de información fuera de los estándares y requisitos técnicos mínimos.</v>
      </c>
      <c r="G47" s="804"/>
      <c r="H47" s="427">
        <v>4</v>
      </c>
      <c r="I47" s="427">
        <v>4</v>
      </c>
      <c r="J47" s="427">
        <v>4</v>
      </c>
      <c r="K47" s="427"/>
      <c r="L47" s="427"/>
      <c r="M47" s="427"/>
      <c r="N47" s="427">
        <f t="shared" si="2"/>
        <v>3</v>
      </c>
      <c r="O47" s="483">
        <f t="shared" si="3"/>
        <v>12</v>
      </c>
      <c r="P47" s="430">
        <f t="shared" si="0"/>
        <v>4</v>
      </c>
      <c r="Q47" s="428" t="str">
        <f t="shared" si="4"/>
        <v>Probable</v>
      </c>
      <c r="R47" s="427">
        <v>3</v>
      </c>
      <c r="S47" s="427">
        <v>3</v>
      </c>
      <c r="T47" s="427">
        <v>4</v>
      </c>
      <c r="U47" s="427"/>
      <c r="V47" s="427"/>
      <c r="W47" s="427"/>
      <c r="X47" s="427">
        <f t="shared" si="5"/>
        <v>3</v>
      </c>
      <c r="Y47" s="475">
        <f t="shared" si="6"/>
        <v>10</v>
      </c>
      <c r="Z47" s="436">
        <f t="shared" si="1"/>
        <v>3.3333333333333335</v>
      </c>
      <c r="AA47" s="484" t="str">
        <f t="shared" si="7"/>
        <v>Mayor</v>
      </c>
      <c r="AB47" s="429" t="str">
        <f t="shared" si="8"/>
        <v>Extremo</v>
      </c>
      <c r="AC47" s="427" t="s">
        <v>9</v>
      </c>
    </row>
    <row r="48" spans="1:29" s="396" customFormat="1" ht="122.25" customHeight="1" x14ac:dyDescent="0.3">
      <c r="A48" s="424"/>
      <c r="B48" s="425">
        <v>39</v>
      </c>
      <c r="C48" s="805" t="str">
        <f>'3-IDENTIFICACIÓN DEL RIESGO'!B49</f>
        <v>Gestión de la Información</v>
      </c>
      <c r="D48" s="806"/>
      <c r="E48" s="426" t="str">
        <f>'3-IDENTIFICACIÓN DEL RIESGO'!E49</f>
        <v>1. Dirección General (Comunicaciones, Topografía).
2.Secretaria General.
3. Dirección de Gestión del Ordenamiento Social de la Propiedad.
4. Subdirección de Sistemas de Información de Tierras.</v>
      </c>
      <c r="F48" s="803" t="str">
        <f>'3-IDENTIFICACIÓN DEL RIESGO'!G49</f>
        <v>Incumplir los Acuerdos de niveles de servicio (SLA) de la mesa de servicios de TI</v>
      </c>
      <c r="G48" s="804"/>
      <c r="H48" s="427">
        <v>4</v>
      </c>
      <c r="I48" s="427"/>
      <c r="J48" s="427"/>
      <c r="K48" s="427"/>
      <c r="L48" s="427"/>
      <c r="M48" s="427"/>
      <c r="N48" s="427">
        <f t="shared" si="2"/>
        <v>1</v>
      </c>
      <c r="O48" s="483">
        <f t="shared" si="3"/>
        <v>4</v>
      </c>
      <c r="P48" s="430">
        <f t="shared" si="0"/>
        <v>4</v>
      </c>
      <c r="Q48" s="428" t="str">
        <f t="shared" si="4"/>
        <v>Probable</v>
      </c>
      <c r="R48" s="427">
        <v>4</v>
      </c>
      <c r="S48" s="427"/>
      <c r="T48" s="427"/>
      <c r="U48" s="427"/>
      <c r="V48" s="427"/>
      <c r="W48" s="427"/>
      <c r="X48" s="427">
        <f t="shared" si="5"/>
        <v>1</v>
      </c>
      <c r="Y48" s="475">
        <f t="shared" si="6"/>
        <v>4</v>
      </c>
      <c r="Z48" s="436">
        <f t="shared" si="1"/>
        <v>4</v>
      </c>
      <c r="AA48" s="484" t="str">
        <f t="shared" si="7"/>
        <v>Mayor</v>
      </c>
      <c r="AB48" s="429" t="str">
        <f t="shared" si="8"/>
        <v>Extremo</v>
      </c>
      <c r="AC48" s="427" t="s">
        <v>9</v>
      </c>
    </row>
    <row r="49" spans="1:29" s="396" customFormat="1" ht="122.25" customHeight="1" x14ac:dyDescent="0.3">
      <c r="A49" s="424"/>
      <c r="B49" s="425">
        <v>40</v>
      </c>
      <c r="C49" s="805" t="str">
        <f>'3-IDENTIFICACIÓN DEL RIESGO'!B50</f>
        <v>Gestión de la Información</v>
      </c>
      <c r="D49" s="806"/>
      <c r="E49" s="426" t="str">
        <f>'3-IDENTIFICACIÓN DEL RIESGO'!E50</f>
        <v>1. Dirección General (Comunicaciones, Topografía).
2.Secretaria General.
3. Dirección de Gestión del Ordenamiento Social de la Propiedad.
4. Subdirección de Sistemas de Información de Tierras.</v>
      </c>
      <c r="F49" s="803" t="str">
        <f>'3-IDENTIFICACIÓN DEL RIESGO'!G50</f>
        <v xml:space="preserve">
Incumplir los tiempos de entrega de desarrollo y ajustes a las aplicaciones de la Agencia.</v>
      </c>
      <c r="G49" s="804"/>
      <c r="H49" s="427">
        <v>5</v>
      </c>
      <c r="I49" s="427"/>
      <c r="J49" s="427"/>
      <c r="K49" s="427"/>
      <c r="L49" s="427"/>
      <c r="M49" s="427"/>
      <c r="N49" s="427">
        <f t="shared" si="2"/>
        <v>1</v>
      </c>
      <c r="O49" s="483">
        <f t="shared" si="3"/>
        <v>5</v>
      </c>
      <c r="P49" s="430">
        <f t="shared" si="0"/>
        <v>5</v>
      </c>
      <c r="Q49" s="428" t="str">
        <f t="shared" si="4"/>
        <v>Casi seguro</v>
      </c>
      <c r="R49" s="427">
        <v>4</v>
      </c>
      <c r="S49" s="427"/>
      <c r="T49" s="427"/>
      <c r="U49" s="427"/>
      <c r="V49" s="427"/>
      <c r="W49" s="427"/>
      <c r="X49" s="427">
        <f t="shared" si="5"/>
        <v>1</v>
      </c>
      <c r="Y49" s="475">
        <f t="shared" si="6"/>
        <v>4</v>
      </c>
      <c r="Z49" s="436">
        <f t="shared" si="1"/>
        <v>4</v>
      </c>
      <c r="AA49" s="484" t="str">
        <f t="shared" si="7"/>
        <v>Mayor</v>
      </c>
      <c r="AB49" s="429" t="str">
        <f t="shared" si="8"/>
        <v>Extremo</v>
      </c>
      <c r="AC49" s="427" t="s">
        <v>9</v>
      </c>
    </row>
    <row r="50" spans="1:29" s="396" customFormat="1" ht="122.25" customHeight="1" x14ac:dyDescent="0.3">
      <c r="A50" s="424"/>
      <c r="B50" s="425">
        <v>41</v>
      </c>
      <c r="C50" s="805" t="str">
        <f>'3-IDENTIFICACIÓN DEL RIESGO'!B51</f>
        <v>Gestión de la Información</v>
      </c>
      <c r="D50" s="806"/>
      <c r="E50" s="426" t="str">
        <f>'3-IDENTIFICACIÓN DEL RIESGO'!E51</f>
        <v>1. Dirección General (Comunicaciones, Topografía).
2.Secretaria General.
3. Dirección de Gestión del Ordenamiento Social de la Propiedad.
4. Subdirección de Sistemas de Información de Tierras.</v>
      </c>
      <c r="F50" s="803" t="str">
        <f>'3-IDENTIFICACIÓN DEL RIESGO'!G51</f>
        <v xml:space="preserve">Interrupción en la prestación de los servicios de TI </v>
      </c>
      <c r="G50" s="804"/>
      <c r="H50" s="427">
        <v>4</v>
      </c>
      <c r="I50" s="427"/>
      <c r="J50" s="427"/>
      <c r="K50" s="427"/>
      <c r="L50" s="427"/>
      <c r="M50" s="427"/>
      <c r="N50" s="427">
        <f t="shared" si="2"/>
        <v>1</v>
      </c>
      <c r="O50" s="483">
        <f t="shared" si="3"/>
        <v>4</v>
      </c>
      <c r="P50" s="430">
        <f t="shared" si="0"/>
        <v>4</v>
      </c>
      <c r="Q50" s="428" t="str">
        <f t="shared" si="4"/>
        <v>Probable</v>
      </c>
      <c r="R50" s="427">
        <v>5</v>
      </c>
      <c r="S50" s="427"/>
      <c r="T50" s="427"/>
      <c r="U50" s="427"/>
      <c r="V50" s="427"/>
      <c r="W50" s="427"/>
      <c r="X50" s="427">
        <f t="shared" si="5"/>
        <v>1</v>
      </c>
      <c r="Y50" s="475">
        <f t="shared" si="6"/>
        <v>5</v>
      </c>
      <c r="Z50" s="436">
        <f t="shared" si="1"/>
        <v>5</v>
      </c>
      <c r="AA50" s="484" t="str">
        <f t="shared" si="7"/>
        <v>Catastrófico</v>
      </c>
      <c r="AB50" s="429" t="str">
        <f t="shared" si="8"/>
        <v>Extremo</v>
      </c>
      <c r="AC50" s="427" t="s">
        <v>9</v>
      </c>
    </row>
    <row r="51" spans="1:29" s="396" customFormat="1" ht="122.25" customHeight="1" x14ac:dyDescent="0.3">
      <c r="A51" s="424"/>
      <c r="B51" s="425">
        <v>42</v>
      </c>
      <c r="C51" s="805" t="str">
        <f>'3-IDENTIFICACIÓN DEL RIESGO'!B52</f>
        <v>Gestión de la Información</v>
      </c>
      <c r="D51" s="806"/>
      <c r="E51" s="426" t="str">
        <f>'3-IDENTIFICACIÓN DEL RIESGO'!E52</f>
        <v>1. Dirección General (Comunicaciones, Topografía).
2.Secretaria General.
3. Dirección de Gestión del Ordenamiento Social de la Propiedad.
4. Subdirección de Sistemas de Información de Tierras.</v>
      </c>
      <c r="F51" s="803" t="str">
        <f>'3-IDENTIFICACIÓN DEL RIESGO'!G52</f>
        <v>Uso no autorizado para firmar documentos con la firma digital.</v>
      </c>
      <c r="G51" s="804"/>
      <c r="H51" s="427">
        <v>4</v>
      </c>
      <c r="I51" s="427"/>
      <c r="J51" s="427"/>
      <c r="K51" s="427"/>
      <c r="L51" s="427"/>
      <c r="M51" s="427"/>
      <c r="N51" s="427">
        <f t="shared" si="2"/>
        <v>1</v>
      </c>
      <c r="O51" s="483">
        <f t="shared" si="3"/>
        <v>4</v>
      </c>
      <c r="P51" s="430">
        <f t="shared" si="0"/>
        <v>4</v>
      </c>
      <c r="Q51" s="428" t="str">
        <f t="shared" si="4"/>
        <v>Probable</v>
      </c>
      <c r="R51" s="427">
        <v>5</v>
      </c>
      <c r="S51" s="427"/>
      <c r="T51" s="427"/>
      <c r="U51" s="427"/>
      <c r="V51" s="427"/>
      <c r="W51" s="427"/>
      <c r="X51" s="427">
        <f t="shared" si="5"/>
        <v>1</v>
      </c>
      <c r="Y51" s="475">
        <f t="shared" si="6"/>
        <v>5</v>
      </c>
      <c r="Z51" s="436">
        <f t="shared" si="1"/>
        <v>5</v>
      </c>
      <c r="AA51" s="484" t="str">
        <f t="shared" si="7"/>
        <v>Catastrófico</v>
      </c>
      <c r="AB51" s="429" t="str">
        <f t="shared" si="8"/>
        <v>Extremo</v>
      </c>
      <c r="AC51" s="427" t="s">
        <v>9</v>
      </c>
    </row>
    <row r="52" spans="1:29" s="396" customFormat="1" ht="122.25" customHeight="1" x14ac:dyDescent="0.3">
      <c r="A52" s="424"/>
      <c r="B52" s="425">
        <v>43</v>
      </c>
      <c r="C52" s="805" t="str">
        <f>'3-IDENTIFICACIÓN DEL RIESGO'!B53</f>
        <v>Gestión del Talento Humano</v>
      </c>
      <c r="D52" s="806"/>
      <c r="E52" s="426" t="str">
        <f>'3-IDENTIFICACIÓN DEL RIESGO'!E53</f>
        <v>1. Subdirección de Talento Humano.
2. Secretaría General.</v>
      </c>
      <c r="F52" s="803" t="str">
        <f>'3-IDENTIFICACIÓN DEL RIESGO'!G53</f>
        <v>Posibilidad de incumplir metas del Plan Estratégico de Talento Humano</v>
      </c>
      <c r="G52" s="804"/>
      <c r="H52" s="427">
        <v>3</v>
      </c>
      <c r="I52" s="427"/>
      <c r="J52" s="427"/>
      <c r="K52" s="427"/>
      <c r="L52" s="427"/>
      <c r="M52" s="427"/>
      <c r="N52" s="427">
        <f t="shared" si="2"/>
        <v>1</v>
      </c>
      <c r="O52" s="483">
        <f t="shared" si="3"/>
        <v>3</v>
      </c>
      <c r="P52" s="430">
        <f t="shared" si="0"/>
        <v>3</v>
      </c>
      <c r="Q52" s="428" t="str">
        <f t="shared" si="4"/>
        <v>Posible</v>
      </c>
      <c r="R52" s="427">
        <v>4</v>
      </c>
      <c r="S52" s="427"/>
      <c r="T52" s="427"/>
      <c r="U52" s="427"/>
      <c r="V52" s="427"/>
      <c r="W52" s="427"/>
      <c r="X52" s="427">
        <f t="shared" si="5"/>
        <v>1</v>
      </c>
      <c r="Y52" s="475">
        <f t="shared" si="6"/>
        <v>4</v>
      </c>
      <c r="Z52" s="436">
        <f t="shared" si="1"/>
        <v>4</v>
      </c>
      <c r="AA52" s="484" t="str">
        <f t="shared" si="7"/>
        <v>Mayor</v>
      </c>
      <c r="AB52" s="429" t="str">
        <f t="shared" si="8"/>
        <v>Extremo</v>
      </c>
      <c r="AC52" s="427" t="s">
        <v>9</v>
      </c>
    </row>
    <row r="53" spans="1:29" s="396" customFormat="1" ht="122.25" customHeight="1" x14ac:dyDescent="0.3">
      <c r="A53" s="424"/>
      <c r="B53" s="425">
        <v>44</v>
      </c>
      <c r="C53" s="805" t="str">
        <f>'3-IDENTIFICACIÓN DEL RIESGO'!B54</f>
        <v>Gestión del Talento Humano</v>
      </c>
      <c r="D53" s="806"/>
      <c r="E53" s="426" t="str">
        <f>'3-IDENTIFICACIÓN DEL RIESGO'!E54</f>
        <v>1. Subdirección de Talento Humano.
2. Secretaría General.</v>
      </c>
      <c r="F53" s="803" t="str">
        <f>'3-IDENTIFICACIÓN DEL RIESGO'!G54</f>
        <v>Inconsistencias en el reporte y liquidación de las novedades laborales y prestacionales</v>
      </c>
      <c r="G53" s="804"/>
      <c r="H53" s="427">
        <v>4</v>
      </c>
      <c r="I53" s="427"/>
      <c r="J53" s="427"/>
      <c r="K53" s="427"/>
      <c r="L53" s="427"/>
      <c r="M53" s="427"/>
      <c r="N53" s="427">
        <f t="shared" si="2"/>
        <v>1</v>
      </c>
      <c r="O53" s="483">
        <f t="shared" si="3"/>
        <v>4</v>
      </c>
      <c r="P53" s="430">
        <f t="shared" si="0"/>
        <v>4</v>
      </c>
      <c r="Q53" s="428" t="str">
        <f t="shared" si="4"/>
        <v>Probable</v>
      </c>
      <c r="R53" s="427">
        <v>4</v>
      </c>
      <c r="S53" s="427"/>
      <c r="T53" s="427"/>
      <c r="U53" s="427"/>
      <c r="V53" s="427"/>
      <c r="W53" s="427"/>
      <c r="X53" s="427">
        <f t="shared" si="5"/>
        <v>1</v>
      </c>
      <c r="Y53" s="475">
        <f t="shared" si="6"/>
        <v>4</v>
      </c>
      <c r="Z53" s="436">
        <f t="shared" si="1"/>
        <v>4</v>
      </c>
      <c r="AA53" s="484" t="str">
        <f t="shared" si="7"/>
        <v>Mayor</v>
      </c>
      <c r="AB53" s="429" t="str">
        <f t="shared" si="8"/>
        <v>Extremo</v>
      </c>
      <c r="AC53" s="427" t="s">
        <v>9</v>
      </c>
    </row>
    <row r="54" spans="1:29" s="396" customFormat="1" ht="122.25" customHeight="1" x14ac:dyDescent="0.3">
      <c r="A54" s="424"/>
      <c r="B54" s="425">
        <v>45</v>
      </c>
      <c r="C54" s="805" t="str">
        <f>'3-IDENTIFICACIÓN DEL RIESGO'!B55</f>
        <v>Gestión del Talento Humano</v>
      </c>
      <c r="D54" s="806"/>
      <c r="E54" s="426" t="str">
        <f>'3-IDENTIFICACIÓN DEL RIESGO'!E55</f>
        <v>1. Subdirección de Talento Humano.
2. Secretaría General.</v>
      </c>
      <c r="F54" s="803" t="str">
        <f>'3-IDENTIFICACIÓN DEL RIESGO'!G55</f>
        <v>Prescripción de la acción disciplinaria</v>
      </c>
      <c r="G54" s="804"/>
      <c r="H54" s="427">
        <v>4</v>
      </c>
      <c r="I54" s="427"/>
      <c r="J54" s="427"/>
      <c r="K54" s="427"/>
      <c r="L54" s="427"/>
      <c r="M54" s="427"/>
      <c r="N54" s="427">
        <f t="shared" si="2"/>
        <v>1</v>
      </c>
      <c r="O54" s="483">
        <f t="shared" si="3"/>
        <v>4</v>
      </c>
      <c r="P54" s="430">
        <f t="shared" si="0"/>
        <v>4</v>
      </c>
      <c r="Q54" s="428" t="str">
        <f t="shared" si="4"/>
        <v>Probable</v>
      </c>
      <c r="R54" s="427">
        <v>5</v>
      </c>
      <c r="S54" s="427"/>
      <c r="T54" s="427"/>
      <c r="U54" s="427"/>
      <c r="V54" s="427"/>
      <c r="W54" s="427"/>
      <c r="X54" s="427">
        <f t="shared" si="5"/>
        <v>1</v>
      </c>
      <c r="Y54" s="475">
        <f t="shared" si="6"/>
        <v>5</v>
      </c>
      <c r="Z54" s="436">
        <f t="shared" si="1"/>
        <v>5</v>
      </c>
      <c r="AA54" s="484" t="str">
        <f t="shared" si="7"/>
        <v>Catastrófico</v>
      </c>
      <c r="AB54" s="429" t="str">
        <f t="shared" si="8"/>
        <v>Extremo</v>
      </c>
      <c r="AC54" s="427" t="s">
        <v>9</v>
      </c>
    </row>
    <row r="55" spans="1:29" s="396" customFormat="1" ht="122.25" customHeight="1" x14ac:dyDescent="0.3">
      <c r="A55" s="424"/>
      <c r="B55" s="425">
        <v>46</v>
      </c>
      <c r="C55" s="805" t="str">
        <f>'3-IDENTIFICACIÓN DEL RIESGO'!B56</f>
        <v>Gestión del Talento Humano</v>
      </c>
      <c r="D55" s="806"/>
      <c r="E55" s="426" t="str">
        <f>'3-IDENTIFICACIÓN DEL RIESGO'!E56</f>
        <v>1. Subdirección de Talento Humano.
2. Secretaría General.</v>
      </c>
      <c r="F55" s="803" t="str">
        <f>'3-IDENTIFICACIÓN DEL RIESGO'!G56</f>
        <v>Caducidad de la acción disciplinaria</v>
      </c>
      <c r="G55" s="804"/>
      <c r="H55" s="427">
        <v>4</v>
      </c>
      <c r="I55" s="427"/>
      <c r="J55" s="427"/>
      <c r="K55" s="427"/>
      <c r="L55" s="427"/>
      <c r="M55" s="427"/>
      <c r="N55" s="427">
        <f t="shared" si="2"/>
        <v>1</v>
      </c>
      <c r="O55" s="483">
        <f t="shared" si="3"/>
        <v>4</v>
      </c>
      <c r="P55" s="430">
        <f t="shared" si="0"/>
        <v>4</v>
      </c>
      <c r="Q55" s="428" t="str">
        <f t="shared" si="4"/>
        <v>Probable</v>
      </c>
      <c r="R55" s="427">
        <v>5</v>
      </c>
      <c r="S55" s="427"/>
      <c r="T55" s="427"/>
      <c r="U55" s="427"/>
      <c r="V55" s="427"/>
      <c r="W55" s="427"/>
      <c r="X55" s="427">
        <f t="shared" si="5"/>
        <v>1</v>
      </c>
      <c r="Y55" s="475">
        <f t="shared" si="6"/>
        <v>5</v>
      </c>
      <c r="Z55" s="436">
        <f t="shared" si="1"/>
        <v>5</v>
      </c>
      <c r="AA55" s="484" t="str">
        <f t="shared" si="7"/>
        <v>Catastrófico</v>
      </c>
      <c r="AB55" s="429" t="str">
        <f t="shared" si="8"/>
        <v>Extremo</v>
      </c>
      <c r="AC55" s="427" t="s">
        <v>9</v>
      </c>
    </row>
    <row r="56" spans="1:29" s="396" customFormat="1" ht="122.25" customHeight="1" x14ac:dyDescent="0.3">
      <c r="A56" s="424"/>
      <c r="B56" s="425">
        <v>47</v>
      </c>
      <c r="C56" s="805" t="str">
        <f>'3-IDENTIFICACIÓN DEL RIESGO'!B57</f>
        <v>Gestión del Talento Humano</v>
      </c>
      <c r="D56" s="806"/>
      <c r="E56" s="426" t="str">
        <f>'3-IDENTIFICACIÓN DEL RIESGO'!E57</f>
        <v>1. Subdirección de Talento Humano.
2. Secretaría General.</v>
      </c>
      <c r="F56" s="803" t="str">
        <f>'3-IDENTIFICACIÓN DEL RIESGO'!G57</f>
        <v>Perdida de expedientes disciplinarios</v>
      </c>
      <c r="G56" s="804"/>
      <c r="H56" s="427">
        <v>4</v>
      </c>
      <c r="I56" s="427"/>
      <c r="J56" s="427"/>
      <c r="K56" s="427"/>
      <c r="L56" s="427"/>
      <c r="M56" s="427"/>
      <c r="N56" s="427">
        <f t="shared" si="2"/>
        <v>1</v>
      </c>
      <c r="O56" s="483">
        <f t="shared" si="3"/>
        <v>4</v>
      </c>
      <c r="P56" s="430">
        <f t="shared" si="0"/>
        <v>4</v>
      </c>
      <c r="Q56" s="428" t="str">
        <f t="shared" si="4"/>
        <v>Probable</v>
      </c>
      <c r="R56" s="427">
        <v>5</v>
      </c>
      <c r="S56" s="427"/>
      <c r="T56" s="427"/>
      <c r="U56" s="427"/>
      <c r="V56" s="427"/>
      <c r="W56" s="427"/>
      <c r="X56" s="427">
        <f t="shared" si="5"/>
        <v>1</v>
      </c>
      <c r="Y56" s="475">
        <f t="shared" si="6"/>
        <v>5</v>
      </c>
      <c r="Z56" s="436">
        <f t="shared" si="1"/>
        <v>5</v>
      </c>
      <c r="AA56" s="484" t="str">
        <f t="shared" si="7"/>
        <v>Catastrófico</v>
      </c>
      <c r="AB56" s="429" t="str">
        <f t="shared" si="8"/>
        <v>Extremo</v>
      </c>
      <c r="AC56" s="427" t="s">
        <v>9</v>
      </c>
    </row>
    <row r="57" spans="1:29" s="396" customFormat="1" ht="122.25" customHeight="1" x14ac:dyDescent="0.3">
      <c r="A57" s="424"/>
      <c r="B57" s="425">
        <v>48</v>
      </c>
      <c r="C57" s="805" t="str">
        <f>'3-IDENTIFICACIÓN DEL RIESGO'!B58</f>
        <v>Apoyo Jurídico</v>
      </c>
      <c r="D57" s="806"/>
      <c r="E57" s="426" t="str">
        <f>'3-IDENTIFICACIÓN DEL RIESGO'!E58</f>
        <v>1. Oficina Jurídica</v>
      </c>
      <c r="F57" s="803" t="str">
        <f>'3-IDENTIFICACIÓN DEL RIESGO'!G58</f>
        <v>Emitir conceptos sobre el mismo tema con distinta interpretación</v>
      </c>
      <c r="G57" s="804"/>
      <c r="H57" s="427">
        <v>4</v>
      </c>
      <c r="I57" s="427">
        <v>4</v>
      </c>
      <c r="J57" s="427"/>
      <c r="K57" s="427"/>
      <c r="L57" s="427"/>
      <c r="M57" s="427"/>
      <c r="N57" s="427">
        <f t="shared" si="2"/>
        <v>2</v>
      </c>
      <c r="O57" s="483">
        <f t="shared" si="3"/>
        <v>8</v>
      </c>
      <c r="P57" s="430">
        <f t="shared" si="0"/>
        <v>4</v>
      </c>
      <c r="Q57" s="428" t="str">
        <f t="shared" si="4"/>
        <v>Probable</v>
      </c>
      <c r="R57" s="427">
        <v>4</v>
      </c>
      <c r="S57" s="427">
        <v>4</v>
      </c>
      <c r="T57" s="427"/>
      <c r="U57" s="427"/>
      <c r="V57" s="427"/>
      <c r="W57" s="427"/>
      <c r="X57" s="427">
        <f t="shared" si="5"/>
        <v>2</v>
      </c>
      <c r="Y57" s="475">
        <f t="shared" si="6"/>
        <v>8</v>
      </c>
      <c r="Z57" s="436">
        <f t="shared" si="1"/>
        <v>4</v>
      </c>
      <c r="AA57" s="484" t="str">
        <f t="shared" si="7"/>
        <v>Mayor</v>
      </c>
      <c r="AB57" s="429" t="str">
        <f t="shared" si="8"/>
        <v>Extremo</v>
      </c>
      <c r="AC57" s="427" t="s">
        <v>9</v>
      </c>
    </row>
    <row r="58" spans="1:29" s="396" customFormat="1" ht="122.25" customHeight="1" x14ac:dyDescent="0.3">
      <c r="A58" s="424"/>
      <c r="B58" s="425">
        <v>49</v>
      </c>
      <c r="C58" s="805" t="str">
        <f>'3-IDENTIFICACIÓN DEL RIESGO'!B59</f>
        <v>Apoyo Jurídico</v>
      </c>
      <c r="D58" s="806"/>
      <c r="E58" s="426" t="str">
        <f>'3-IDENTIFICACIÓN DEL RIESGO'!E59</f>
        <v>1. Oficina Jurídica</v>
      </c>
      <c r="F58" s="803" t="str">
        <f>'3-IDENTIFICACIÓN DEL RIESGO'!G59</f>
        <v>Vencimiento de términos</v>
      </c>
      <c r="G58" s="804"/>
      <c r="H58" s="427">
        <v>5</v>
      </c>
      <c r="I58" s="427">
        <v>5</v>
      </c>
      <c r="J58" s="427"/>
      <c r="K58" s="427"/>
      <c r="L58" s="427"/>
      <c r="M58" s="427"/>
      <c r="N58" s="427">
        <f t="shared" si="2"/>
        <v>2</v>
      </c>
      <c r="O58" s="483">
        <f t="shared" si="3"/>
        <v>10</v>
      </c>
      <c r="P58" s="430">
        <f t="shared" si="0"/>
        <v>5</v>
      </c>
      <c r="Q58" s="428" t="str">
        <f t="shared" si="4"/>
        <v>Casi seguro</v>
      </c>
      <c r="R58" s="427">
        <v>5</v>
      </c>
      <c r="S58" s="427">
        <v>5</v>
      </c>
      <c r="T58" s="427"/>
      <c r="U58" s="427"/>
      <c r="V58" s="427"/>
      <c r="W58" s="427"/>
      <c r="X58" s="427">
        <f t="shared" si="5"/>
        <v>2</v>
      </c>
      <c r="Y58" s="475">
        <f t="shared" si="6"/>
        <v>10</v>
      </c>
      <c r="Z58" s="436">
        <f t="shared" si="1"/>
        <v>5</v>
      </c>
      <c r="AA58" s="484" t="str">
        <f t="shared" si="7"/>
        <v>Catastrófico</v>
      </c>
      <c r="AB58" s="429" t="str">
        <f t="shared" si="8"/>
        <v>Extremo</v>
      </c>
      <c r="AC58" s="427" t="s">
        <v>9</v>
      </c>
    </row>
    <row r="59" spans="1:29" s="396" customFormat="1" ht="122.25" customHeight="1" x14ac:dyDescent="0.3">
      <c r="A59" s="424"/>
      <c r="B59" s="425">
        <v>50</v>
      </c>
      <c r="C59" s="805" t="str">
        <f>'3-IDENTIFICACIÓN DEL RIESGO'!B60</f>
        <v>Apoyo Jurídico</v>
      </c>
      <c r="D59" s="806"/>
      <c r="E59" s="426" t="str">
        <f>'3-IDENTIFICACIÓN DEL RIESGO'!E60</f>
        <v>1. Oficina Jurídica</v>
      </c>
      <c r="F59" s="803" t="str">
        <f>'3-IDENTIFICACIÓN DEL RIESGO'!G60</f>
        <v>Emisión de viabilidades positivas contrarias a la normatividad.</v>
      </c>
      <c r="G59" s="804"/>
      <c r="H59" s="427">
        <v>3</v>
      </c>
      <c r="I59" s="427">
        <v>3</v>
      </c>
      <c r="J59" s="427"/>
      <c r="K59" s="427"/>
      <c r="L59" s="427"/>
      <c r="M59" s="427"/>
      <c r="N59" s="427">
        <f t="shared" si="2"/>
        <v>2</v>
      </c>
      <c r="O59" s="483">
        <f t="shared" si="3"/>
        <v>6</v>
      </c>
      <c r="P59" s="430">
        <f t="shared" si="0"/>
        <v>3</v>
      </c>
      <c r="Q59" s="428" t="str">
        <f t="shared" si="4"/>
        <v>Posible</v>
      </c>
      <c r="R59" s="427">
        <v>5</v>
      </c>
      <c r="S59" s="427">
        <v>5</v>
      </c>
      <c r="T59" s="427"/>
      <c r="U59" s="427"/>
      <c r="V59" s="427"/>
      <c r="W59" s="427"/>
      <c r="X59" s="427">
        <f t="shared" si="5"/>
        <v>2</v>
      </c>
      <c r="Y59" s="475">
        <f t="shared" si="6"/>
        <v>10</v>
      </c>
      <c r="Z59" s="436">
        <f t="shared" si="1"/>
        <v>5</v>
      </c>
      <c r="AA59" s="484" t="str">
        <f t="shared" si="7"/>
        <v>Catastrófico</v>
      </c>
      <c r="AB59" s="429" t="str">
        <f t="shared" si="8"/>
        <v>Extremo</v>
      </c>
      <c r="AC59" s="427" t="s">
        <v>9</v>
      </c>
    </row>
    <row r="60" spans="1:29" s="396" customFormat="1" ht="122.25" customHeight="1" x14ac:dyDescent="0.3">
      <c r="A60" s="424"/>
      <c r="B60" s="425">
        <v>51</v>
      </c>
      <c r="C60" s="805" t="str">
        <f>'3-IDENTIFICACIÓN DEL RIESGO'!B61</f>
        <v>Adquisición de Bienes y Servicios</v>
      </c>
      <c r="D60" s="806"/>
      <c r="E60" s="426" t="str">
        <f>'3-IDENTIFICACIÓN DEL RIESGO'!E61</f>
        <v>1. Subdirección Administrativa y Financiera.
2. Secretaría General.</v>
      </c>
      <c r="F60" s="803" t="str">
        <f>'3-IDENTIFICACIÓN DEL RIESGO'!G61</f>
        <v xml:space="preserve"> Incumplimiento de las obligaciones de un contrato y/o convenio.</v>
      </c>
      <c r="G60" s="804"/>
      <c r="H60" s="427">
        <v>5</v>
      </c>
      <c r="I60" s="427"/>
      <c r="J60" s="427"/>
      <c r="K60" s="427"/>
      <c r="L60" s="427"/>
      <c r="M60" s="427"/>
      <c r="N60" s="427">
        <f t="shared" si="2"/>
        <v>1</v>
      </c>
      <c r="O60" s="483">
        <f t="shared" si="3"/>
        <v>5</v>
      </c>
      <c r="P60" s="430">
        <f t="shared" si="0"/>
        <v>5</v>
      </c>
      <c r="Q60" s="428" t="str">
        <f t="shared" si="4"/>
        <v>Casi seguro</v>
      </c>
      <c r="R60" s="427">
        <v>5</v>
      </c>
      <c r="S60" s="427"/>
      <c r="T60" s="427"/>
      <c r="U60" s="427"/>
      <c r="V60" s="427"/>
      <c r="W60" s="427"/>
      <c r="X60" s="427">
        <f t="shared" si="5"/>
        <v>1</v>
      </c>
      <c r="Y60" s="475">
        <f t="shared" si="6"/>
        <v>5</v>
      </c>
      <c r="Z60" s="436">
        <f t="shared" si="1"/>
        <v>5</v>
      </c>
      <c r="AA60" s="484" t="str">
        <f t="shared" si="7"/>
        <v>Catastrófico</v>
      </c>
      <c r="AB60" s="429" t="str">
        <f t="shared" si="8"/>
        <v>Extremo</v>
      </c>
      <c r="AC60" s="427" t="s">
        <v>9</v>
      </c>
    </row>
    <row r="61" spans="1:29" s="396" customFormat="1" ht="122.25" customHeight="1" x14ac:dyDescent="0.3">
      <c r="A61" s="424"/>
      <c r="B61" s="425">
        <v>52</v>
      </c>
      <c r="C61" s="805" t="str">
        <f>'3-IDENTIFICACIÓN DEL RIESGO'!B62</f>
        <v>Adquisición de Bienes y Servicios</v>
      </c>
      <c r="D61" s="806"/>
      <c r="E61" s="426" t="str">
        <f>'3-IDENTIFICACIÓN DEL RIESGO'!E62</f>
        <v>1. Subdirección Administrativa y Financiera.
2. Secretaría General.</v>
      </c>
      <c r="F61" s="803" t="str">
        <f>'3-IDENTIFICACIÓN DEL RIESGO'!G62</f>
        <v>Liquidación de contratos fuera de términos.</v>
      </c>
      <c r="G61" s="804"/>
      <c r="H61" s="427">
        <v>2</v>
      </c>
      <c r="I61" s="427"/>
      <c r="J61" s="427"/>
      <c r="K61" s="427"/>
      <c r="L61" s="427"/>
      <c r="M61" s="427"/>
      <c r="N61" s="427">
        <f t="shared" si="2"/>
        <v>1</v>
      </c>
      <c r="O61" s="483">
        <f t="shared" si="3"/>
        <v>2</v>
      </c>
      <c r="P61" s="430">
        <f t="shared" si="0"/>
        <v>2</v>
      </c>
      <c r="Q61" s="428" t="str">
        <f t="shared" si="4"/>
        <v>Improbable</v>
      </c>
      <c r="R61" s="427">
        <v>4</v>
      </c>
      <c r="S61" s="427"/>
      <c r="T61" s="427"/>
      <c r="U61" s="427"/>
      <c r="V61" s="427"/>
      <c r="W61" s="427"/>
      <c r="X61" s="427">
        <f t="shared" si="5"/>
        <v>1</v>
      </c>
      <c r="Y61" s="475">
        <f t="shared" si="6"/>
        <v>4</v>
      </c>
      <c r="Z61" s="436">
        <f t="shared" si="1"/>
        <v>4</v>
      </c>
      <c r="AA61" s="484" t="str">
        <f t="shared" si="7"/>
        <v>Mayor</v>
      </c>
      <c r="AB61" s="429" t="str">
        <f t="shared" si="8"/>
        <v>Alto</v>
      </c>
      <c r="AC61" s="427" t="s">
        <v>9</v>
      </c>
    </row>
    <row r="62" spans="1:29" s="396" customFormat="1" ht="122.25" customHeight="1" x14ac:dyDescent="0.3">
      <c r="A62" s="424"/>
      <c r="B62" s="425">
        <v>53</v>
      </c>
      <c r="C62" s="805" t="str">
        <f>'3-IDENTIFICACIÓN DEL RIESGO'!B63</f>
        <v>Adquisición de Bienes y Servicios</v>
      </c>
      <c r="D62" s="806"/>
      <c r="E62" s="426" t="str">
        <f>'3-IDENTIFICACIÓN DEL RIESGO'!E63</f>
        <v>1. Subdirección Administrativa y Financiera.
2. Secretaría General.</v>
      </c>
      <c r="F62" s="803" t="str">
        <f>'3-IDENTIFICACIÓN DEL RIESGO'!G63</f>
        <v>Configuración del contrato realidad.</v>
      </c>
      <c r="G62" s="804"/>
      <c r="H62" s="427">
        <v>5</v>
      </c>
      <c r="I62" s="427"/>
      <c r="J62" s="427"/>
      <c r="K62" s="427"/>
      <c r="L62" s="427"/>
      <c r="M62" s="427"/>
      <c r="N62" s="427">
        <f t="shared" si="2"/>
        <v>1</v>
      </c>
      <c r="O62" s="483">
        <f t="shared" si="3"/>
        <v>5</v>
      </c>
      <c r="P62" s="430">
        <f t="shared" si="0"/>
        <v>5</v>
      </c>
      <c r="Q62" s="428" t="str">
        <f t="shared" si="4"/>
        <v>Casi seguro</v>
      </c>
      <c r="R62" s="427">
        <v>5</v>
      </c>
      <c r="S62" s="427"/>
      <c r="T62" s="427"/>
      <c r="U62" s="427"/>
      <c r="V62" s="427"/>
      <c r="W62" s="427"/>
      <c r="X62" s="427">
        <f t="shared" si="5"/>
        <v>1</v>
      </c>
      <c r="Y62" s="475">
        <f t="shared" si="6"/>
        <v>5</v>
      </c>
      <c r="Z62" s="436">
        <f t="shared" si="1"/>
        <v>5</v>
      </c>
      <c r="AA62" s="484" t="str">
        <f t="shared" si="7"/>
        <v>Catastrófico</v>
      </c>
      <c r="AB62" s="429" t="str">
        <f t="shared" si="8"/>
        <v>Extremo</v>
      </c>
      <c r="AC62" s="427" t="s">
        <v>9</v>
      </c>
    </row>
    <row r="63" spans="1:29" s="396" customFormat="1" ht="122.25" customHeight="1" x14ac:dyDescent="0.3">
      <c r="A63" s="424"/>
      <c r="B63" s="425">
        <v>54</v>
      </c>
      <c r="C63" s="805" t="str">
        <f>'3-IDENTIFICACIÓN DEL RIESGO'!B64</f>
        <v>Administración de Bienes y Servicios</v>
      </c>
      <c r="D63" s="806"/>
      <c r="E63" s="426" t="str">
        <f>'3-IDENTIFICACIÓN DEL RIESGO'!E64</f>
        <v>1. Subdirección Administrativa y Financiera.
2. Secretaría General.</v>
      </c>
      <c r="F63" s="803" t="str">
        <f>'3-IDENTIFICACIÓN DEL RIESGO'!G64</f>
        <v>Perdidas o daños en los bienes de la Entidad.</v>
      </c>
      <c r="G63" s="804"/>
      <c r="H63" s="427">
        <v>2</v>
      </c>
      <c r="I63" s="427">
        <v>5</v>
      </c>
      <c r="J63" s="427"/>
      <c r="K63" s="427"/>
      <c r="L63" s="427"/>
      <c r="M63" s="427"/>
      <c r="N63" s="427">
        <f t="shared" si="2"/>
        <v>2</v>
      </c>
      <c r="O63" s="483">
        <f t="shared" si="3"/>
        <v>7</v>
      </c>
      <c r="P63" s="430">
        <f t="shared" si="0"/>
        <v>3.5</v>
      </c>
      <c r="Q63" s="428" t="str">
        <f t="shared" si="4"/>
        <v>Probable</v>
      </c>
      <c r="R63" s="427">
        <v>4</v>
      </c>
      <c r="S63" s="427">
        <v>4</v>
      </c>
      <c r="T63" s="427"/>
      <c r="U63" s="427"/>
      <c r="V63" s="427"/>
      <c r="W63" s="427"/>
      <c r="X63" s="427">
        <f t="shared" si="5"/>
        <v>2</v>
      </c>
      <c r="Y63" s="475">
        <f t="shared" si="6"/>
        <v>8</v>
      </c>
      <c r="Z63" s="436">
        <f t="shared" si="1"/>
        <v>4</v>
      </c>
      <c r="AA63" s="484" t="str">
        <f t="shared" si="7"/>
        <v>Mayor</v>
      </c>
      <c r="AB63" s="429" t="str">
        <f t="shared" si="8"/>
        <v>Extremo</v>
      </c>
      <c r="AC63" s="427" t="s">
        <v>9</v>
      </c>
    </row>
    <row r="64" spans="1:29" s="396" customFormat="1" ht="122.25" customHeight="1" x14ac:dyDescent="0.3">
      <c r="A64" s="424"/>
      <c r="B64" s="425">
        <v>55</v>
      </c>
      <c r="C64" s="805" t="str">
        <f>'3-IDENTIFICACIÓN DEL RIESGO'!B65</f>
        <v>Administración de Bienes y Servicios</v>
      </c>
      <c r="D64" s="806"/>
      <c r="E64" s="426" t="str">
        <f>'3-IDENTIFICACIÓN DEL RIESGO'!E65</f>
        <v>1. Subdirección Administrativa y Financiera.
2. Secretaría General.</v>
      </c>
      <c r="F64" s="803" t="str">
        <f>'3-IDENTIFICACIÓN DEL RIESGO'!G65</f>
        <v>Incumplimiento en la aplicación de los mantenimientos preventivos a los bienes de la Entidad.</v>
      </c>
      <c r="G64" s="804"/>
      <c r="H64" s="427">
        <v>2</v>
      </c>
      <c r="I64" s="427"/>
      <c r="J64" s="427"/>
      <c r="K64" s="427"/>
      <c r="L64" s="427"/>
      <c r="M64" s="427"/>
      <c r="N64" s="427">
        <f t="shared" si="2"/>
        <v>1</v>
      </c>
      <c r="O64" s="483">
        <f t="shared" si="3"/>
        <v>2</v>
      </c>
      <c r="P64" s="430">
        <f t="shared" si="0"/>
        <v>2</v>
      </c>
      <c r="Q64" s="428" t="str">
        <f t="shared" si="4"/>
        <v>Improbable</v>
      </c>
      <c r="R64" s="427">
        <v>3</v>
      </c>
      <c r="S64" s="427"/>
      <c r="T64" s="427"/>
      <c r="U64" s="427"/>
      <c r="V64" s="427"/>
      <c r="W64" s="427"/>
      <c r="X64" s="427">
        <f t="shared" si="5"/>
        <v>1</v>
      </c>
      <c r="Y64" s="475">
        <f t="shared" si="6"/>
        <v>3</v>
      </c>
      <c r="Z64" s="436">
        <f t="shared" si="1"/>
        <v>3</v>
      </c>
      <c r="AA64" s="484" t="str">
        <f t="shared" si="7"/>
        <v>Moderado</v>
      </c>
      <c r="AB64" s="429" t="str">
        <f t="shared" si="8"/>
        <v>Moderado</v>
      </c>
      <c r="AC64" s="427" t="s">
        <v>9</v>
      </c>
    </row>
    <row r="65" spans="1:29" s="396" customFormat="1" ht="122.25" customHeight="1" x14ac:dyDescent="0.3">
      <c r="A65" s="424"/>
      <c r="B65" s="425">
        <v>56</v>
      </c>
      <c r="C65" s="805" t="str">
        <f>'3-IDENTIFICACIÓN DEL RIESGO'!B66</f>
        <v>Administración de Bienes y Servicios</v>
      </c>
      <c r="D65" s="806"/>
      <c r="E65" s="426" t="str">
        <f>'3-IDENTIFICACIÓN DEL RIESGO'!E66</f>
        <v>1. Subdirección Administrativa y Financiera.
2. Secretaría General.</v>
      </c>
      <c r="F65" s="803" t="str">
        <f>'3-IDENTIFICACIÓN DEL RIESGO'!G66</f>
        <v>Radicación de solicitud de comisión sin el cumplimiento de requisitos.</v>
      </c>
      <c r="G65" s="804"/>
      <c r="H65" s="427">
        <v>4</v>
      </c>
      <c r="I65" s="427"/>
      <c r="J65" s="427"/>
      <c r="K65" s="427"/>
      <c r="L65" s="427"/>
      <c r="M65" s="427"/>
      <c r="N65" s="427">
        <f t="shared" si="2"/>
        <v>1</v>
      </c>
      <c r="O65" s="483">
        <f t="shared" si="3"/>
        <v>4</v>
      </c>
      <c r="P65" s="430">
        <f t="shared" si="0"/>
        <v>4</v>
      </c>
      <c r="Q65" s="428" t="str">
        <f t="shared" si="4"/>
        <v>Probable</v>
      </c>
      <c r="R65" s="427">
        <v>3</v>
      </c>
      <c r="S65" s="427"/>
      <c r="T65" s="427"/>
      <c r="U65" s="427"/>
      <c r="V65" s="427"/>
      <c r="W65" s="427"/>
      <c r="X65" s="427">
        <f t="shared" si="5"/>
        <v>1</v>
      </c>
      <c r="Y65" s="475">
        <f t="shared" si="6"/>
        <v>3</v>
      </c>
      <c r="Z65" s="436">
        <f t="shared" si="1"/>
        <v>3</v>
      </c>
      <c r="AA65" s="484" t="str">
        <f t="shared" si="7"/>
        <v>Moderado</v>
      </c>
      <c r="AB65" s="429" t="str">
        <f t="shared" si="8"/>
        <v>Alto</v>
      </c>
      <c r="AC65" s="427" t="s">
        <v>9</v>
      </c>
    </row>
    <row r="66" spans="1:29" s="396" customFormat="1" ht="122.25" customHeight="1" x14ac:dyDescent="0.3">
      <c r="A66" s="424"/>
      <c r="B66" s="425">
        <v>57</v>
      </c>
      <c r="C66" s="805" t="str">
        <f>'3-IDENTIFICACIÓN DEL RIESGO'!B67</f>
        <v>Administración de Bienes y Servicios</v>
      </c>
      <c r="D66" s="806"/>
      <c r="E66" s="426" t="str">
        <f>'3-IDENTIFICACIÓN DEL RIESGO'!E67</f>
        <v>1. Subdirección Administrativa y Financiera.
2. Secretaría General.</v>
      </c>
      <c r="F66" s="803" t="str">
        <f>'3-IDENTIFICACIÓN DEL RIESGO'!G67</f>
        <v>Pérdida o daño en la documentación de la Agencia</v>
      </c>
      <c r="G66" s="804"/>
      <c r="H66" s="427">
        <v>2</v>
      </c>
      <c r="I66" s="427"/>
      <c r="J66" s="427"/>
      <c r="K66" s="427"/>
      <c r="L66" s="427"/>
      <c r="M66" s="427"/>
      <c r="N66" s="427">
        <f t="shared" si="2"/>
        <v>1</v>
      </c>
      <c r="O66" s="483">
        <f t="shared" si="3"/>
        <v>2</v>
      </c>
      <c r="P66" s="430">
        <f t="shared" si="0"/>
        <v>2</v>
      </c>
      <c r="Q66" s="428" t="str">
        <f t="shared" si="4"/>
        <v>Improbable</v>
      </c>
      <c r="R66" s="427">
        <v>5</v>
      </c>
      <c r="S66" s="427"/>
      <c r="T66" s="427"/>
      <c r="U66" s="427"/>
      <c r="V66" s="427"/>
      <c r="W66" s="427"/>
      <c r="X66" s="427">
        <f t="shared" si="5"/>
        <v>1</v>
      </c>
      <c r="Y66" s="475">
        <f t="shared" si="6"/>
        <v>5</v>
      </c>
      <c r="Z66" s="436">
        <f t="shared" si="1"/>
        <v>5</v>
      </c>
      <c r="AA66" s="484" t="str">
        <f t="shared" si="7"/>
        <v>Catastrófico</v>
      </c>
      <c r="AB66" s="429" t="str">
        <f t="shared" si="8"/>
        <v>Extremo</v>
      </c>
      <c r="AC66" s="427" t="s">
        <v>9</v>
      </c>
    </row>
    <row r="67" spans="1:29" s="396" customFormat="1" ht="122.25" customHeight="1" x14ac:dyDescent="0.3">
      <c r="A67" s="424"/>
      <c r="B67" s="425">
        <v>58</v>
      </c>
      <c r="C67" s="805" t="str">
        <f>'3-IDENTIFICACIÓN DEL RIESGO'!B68</f>
        <v>Administración de Bienes y Servicios</v>
      </c>
      <c r="D67" s="806"/>
      <c r="E67" s="426" t="str">
        <f>'3-IDENTIFICACIÓN DEL RIESGO'!E68</f>
        <v>1. Subdirección Administrativa y Financiera.
2. Secretaría General.</v>
      </c>
      <c r="F67" s="803" t="str">
        <f>'3-IDENTIFICACIÓN DEL RIESGO'!G68</f>
        <v xml:space="preserve">Asignación incorrecta de documentos en el momento de la radicación. </v>
      </c>
      <c r="G67" s="804"/>
      <c r="H67" s="427">
        <v>3</v>
      </c>
      <c r="I67" s="427"/>
      <c r="J67" s="427"/>
      <c r="K67" s="427"/>
      <c r="L67" s="427"/>
      <c r="M67" s="427"/>
      <c r="N67" s="427">
        <f t="shared" si="2"/>
        <v>1</v>
      </c>
      <c r="O67" s="483">
        <f t="shared" si="3"/>
        <v>3</v>
      </c>
      <c r="P67" s="430">
        <f t="shared" si="0"/>
        <v>3</v>
      </c>
      <c r="Q67" s="428" t="str">
        <f t="shared" si="4"/>
        <v>Posible</v>
      </c>
      <c r="R67" s="427">
        <v>2</v>
      </c>
      <c r="S67" s="427"/>
      <c r="T67" s="427"/>
      <c r="U67" s="427"/>
      <c r="V67" s="427"/>
      <c r="W67" s="427"/>
      <c r="X67" s="427">
        <f t="shared" si="5"/>
        <v>1</v>
      </c>
      <c r="Y67" s="475">
        <f t="shared" si="6"/>
        <v>2</v>
      </c>
      <c r="Z67" s="436">
        <f t="shared" si="1"/>
        <v>2</v>
      </c>
      <c r="AA67" s="484" t="str">
        <f t="shared" si="7"/>
        <v>Menor</v>
      </c>
      <c r="AB67" s="429" t="str">
        <f t="shared" si="8"/>
        <v>Moderado</v>
      </c>
      <c r="AC67" s="427" t="s">
        <v>9</v>
      </c>
    </row>
    <row r="68" spans="1:29" s="396" customFormat="1" ht="122.25" customHeight="1" x14ac:dyDescent="0.3">
      <c r="A68" s="424"/>
      <c r="B68" s="425">
        <v>59</v>
      </c>
      <c r="C68" s="805" t="str">
        <f>'3-IDENTIFICACIÓN DEL RIESGO'!B69</f>
        <v>Administración de Bienes y Servicios</v>
      </c>
      <c r="D68" s="806"/>
      <c r="E68" s="426" t="str">
        <f>'3-IDENTIFICACIÓN DEL RIESGO'!E69</f>
        <v>1. Subdirección Administrativa y Financiera.
2. Secretaría General.</v>
      </c>
      <c r="F68" s="803" t="str">
        <f>'3-IDENTIFICACIÓN DEL RIESGO'!G69</f>
        <v>Demoras en la atención de los requerimientos de expedientes por parte de las dependencias</v>
      </c>
      <c r="G68" s="804"/>
      <c r="H68" s="427">
        <v>4</v>
      </c>
      <c r="I68" s="427"/>
      <c r="J68" s="427"/>
      <c r="K68" s="427"/>
      <c r="L68" s="427"/>
      <c r="M68" s="427"/>
      <c r="N68" s="427">
        <f t="shared" si="2"/>
        <v>1</v>
      </c>
      <c r="O68" s="483">
        <f t="shared" si="3"/>
        <v>4</v>
      </c>
      <c r="P68" s="430">
        <f t="shared" si="0"/>
        <v>4</v>
      </c>
      <c r="Q68" s="428" t="str">
        <f t="shared" si="4"/>
        <v>Probable</v>
      </c>
      <c r="R68" s="427">
        <v>4</v>
      </c>
      <c r="S68" s="427"/>
      <c r="T68" s="427"/>
      <c r="U68" s="427"/>
      <c r="V68" s="427"/>
      <c r="W68" s="427"/>
      <c r="X68" s="427">
        <f t="shared" si="5"/>
        <v>1</v>
      </c>
      <c r="Y68" s="475">
        <f t="shared" si="6"/>
        <v>4</v>
      </c>
      <c r="Z68" s="436">
        <f t="shared" si="1"/>
        <v>4</v>
      </c>
      <c r="AA68" s="484" t="str">
        <f t="shared" si="7"/>
        <v>Mayor</v>
      </c>
      <c r="AB68" s="429" t="str">
        <f t="shared" si="8"/>
        <v>Extremo</v>
      </c>
      <c r="AC68" s="427" t="s">
        <v>9</v>
      </c>
    </row>
    <row r="69" spans="1:29" s="396" customFormat="1" ht="122.25" customHeight="1" x14ac:dyDescent="0.3">
      <c r="A69" s="424"/>
      <c r="B69" s="425">
        <v>60</v>
      </c>
      <c r="C69" s="805" t="str">
        <f>'3-IDENTIFICACIÓN DEL RIESGO'!B70</f>
        <v>Administración de Bienes y Servicios</v>
      </c>
      <c r="D69" s="806"/>
      <c r="E69" s="426" t="str">
        <f>'3-IDENTIFICACIÓN DEL RIESGO'!E70</f>
        <v>1. Subdirección Administrativa y Financiera.
2. Secretaría General.</v>
      </c>
      <c r="F69" s="803" t="str">
        <f>'3-IDENTIFICACIÓN DEL RIESGO'!G70</f>
        <v>Incumplimiento del plan de gestión integral de residuos peligrosos.</v>
      </c>
      <c r="G69" s="804"/>
      <c r="H69" s="427">
        <v>1</v>
      </c>
      <c r="I69" s="427">
        <v>3</v>
      </c>
      <c r="J69" s="427"/>
      <c r="K69" s="427"/>
      <c r="L69" s="427"/>
      <c r="M69" s="427"/>
      <c r="N69" s="427">
        <f t="shared" si="2"/>
        <v>2</v>
      </c>
      <c r="O69" s="483">
        <f t="shared" si="3"/>
        <v>4</v>
      </c>
      <c r="P69" s="430">
        <f t="shared" si="0"/>
        <v>2</v>
      </c>
      <c r="Q69" s="428" t="str">
        <f t="shared" si="4"/>
        <v>Improbable</v>
      </c>
      <c r="R69" s="427">
        <v>5</v>
      </c>
      <c r="S69" s="427">
        <v>5</v>
      </c>
      <c r="T69" s="427"/>
      <c r="U69" s="427"/>
      <c r="V69" s="427"/>
      <c r="W69" s="427"/>
      <c r="X69" s="427">
        <f t="shared" si="5"/>
        <v>2</v>
      </c>
      <c r="Y69" s="475">
        <f t="shared" si="6"/>
        <v>10</v>
      </c>
      <c r="Z69" s="436">
        <f t="shared" si="1"/>
        <v>5</v>
      </c>
      <c r="AA69" s="484" t="str">
        <f t="shared" si="7"/>
        <v>Catastrófico</v>
      </c>
      <c r="AB69" s="429" t="str">
        <f t="shared" si="8"/>
        <v>Extremo</v>
      </c>
      <c r="AC69" s="427" t="s">
        <v>9</v>
      </c>
    </row>
    <row r="70" spans="1:29" s="396" customFormat="1" ht="122.25" customHeight="1" x14ac:dyDescent="0.3">
      <c r="A70" s="424"/>
      <c r="B70" s="425">
        <v>61</v>
      </c>
      <c r="C70" s="805" t="str">
        <f>'3-IDENTIFICACIÓN DEL RIESGO'!B71</f>
        <v>Administración de Bienes y Servicios</v>
      </c>
      <c r="D70" s="806"/>
      <c r="E70" s="426" t="str">
        <f>'3-IDENTIFICACIÓN DEL RIESGO'!E71</f>
        <v>1. Subdirección Administrativa y Financiera.
2. Secretaría General.</v>
      </c>
      <c r="F70" s="803" t="str">
        <f>'3-IDENTIFICACIÓN DEL RIESGO'!G71</f>
        <v>Incumplimiento de requisitos y trámites legales ambientales en la adquisición de bienes y servicios</v>
      </c>
      <c r="G70" s="804"/>
      <c r="H70" s="427">
        <v>4</v>
      </c>
      <c r="I70" s="427">
        <v>4</v>
      </c>
      <c r="J70" s="427"/>
      <c r="K70" s="427"/>
      <c r="L70" s="427"/>
      <c r="M70" s="427"/>
      <c r="N70" s="427">
        <f t="shared" si="2"/>
        <v>2</v>
      </c>
      <c r="O70" s="483">
        <f t="shared" si="3"/>
        <v>8</v>
      </c>
      <c r="P70" s="430">
        <f t="shared" si="0"/>
        <v>4</v>
      </c>
      <c r="Q70" s="428" t="str">
        <f t="shared" si="4"/>
        <v>Probable</v>
      </c>
      <c r="R70" s="427">
        <v>3</v>
      </c>
      <c r="S70" s="427">
        <v>3</v>
      </c>
      <c r="T70" s="427"/>
      <c r="U70" s="427"/>
      <c r="V70" s="427"/>
      <c r="W70" s="427"/>
      <c r="X70" s="427">
        <f t="shared" si="5"/>
        <v>2</v>
      </c>
      <c r="Y70" s="475">
        <f t="shared" si="6"/>
        <v>6</v>
      </c>
      <c r="Z70" s="436">
        <f t="shared" si="1"/>
        <v>3</v>
      </c>
      <c r="AA70" s="484" t="str">
        <f t="shared" si="7"/>
        <v>Moderado</v>
      </c>
      <c r="AB70" s="429" t="str">
        <f t="shared" si="8"/>
        <v>Alto</v>
      </c>
      <c r="AC70" s="427" t="s">
        <v>9</v>
      </c>
    </row>
    <row r="71" spans="1:29" s="396" customFormat="1" ht="122.25" customHeight="1" x14ac:dyDescent="0.3">
      <c r="A71" s="424"/>
      <c r="B71" s="425">
        <v>62</v>
      </c>
      <c r="C71" s="805" t="str">
        <f>'3-IDENTIFICACIÓN DEL RIESGO'!B72</f>
        <v>Administración de Bienes y Servicios</v>
      </c>
      <c r="D71" s="806"/>
      <c r="E71" s="426" t="str">
        <f>'3-IDENTIFICACIÓN DEL RIESGO'!E72</f>
        <v>1. Subdirección Administrativa y Financiera.
2. Secretaría General.</v>
      </c>
      <c r="F71" s="803" t="str">
        <f>'3-IDENTIFICACIÓN DEL RIESGO'!G72</f>
        <v>Desactualización del Sistema de Gestión Ambiental con requisitos legales ambientales.</v>
      </c>
      <c r="G71" s="804"/>
      <c r="H71" s="427">
        <v>1</v>
      </c>
      <c r="I71" s="427">
        <v>3</v>
      </c>
      <c r="J71" s="427"/>
      <c r="K71" s="427"/>
      <c r="L71" s="427"/>
      <c r="M71" s="427"/>
      <c r="N71" s="427">
        <f t="shared" si="2"/>
        <v>2</v>
      </c>
      <c r="O71" s="483">
        <f t="shared" si="3"/>
        <v>4</v>
      </c>
      <c r="P71" s="430">
        <f t="shared" si="0"/>
        <v>2</v>
      </c>
      <c r="Q71" s="428" t="str">
        <f t="shared" si="4"/>
        <v>Improbable</v>
      </c>
      <c r="R71" s="427">
        <v>5</v>
      </c>
      <c r="S71" s="427">
        <v>5</v>
      </c>
      <c r="T71" s="427"/>
      <c r="U71" s="427"/>
      <c r="V71" s="427"/>
      <c r="W71" s="427"/>
      <c r="X71" s="427">
        <f t="shared" si="5"/>
        <v>2</v>
      </c>
      <c r="Y71" s="475">
        <f t="shared" si="6"/>
        <v>10</v>
      </c>
      <c r="Z71" s="436">
        <f t="shared" si="1"/>
        <v>5</v>
      </c>
      <c r="AA71" s="484" t="str">
        <f t="shared" si="7"/>
        <v>Catastrófico</v>
      </c>
      <c r="AB71" s="429" t="str">
        <f t="shared" si="8"/>
        <v>Extremo</v>
      </c>
      <c r="AC71" s="427" t="s">
        <v>9</v>
      </c>
    </row>
    <row r="72" spans="1:29" s="396" customFormat="1" ht="122.25" customHeight="1" x14ac:dyDescent="0.3">
      <c r="A72" s="424"/>
      <c r="B72" s="425">
        <v>63</v>
      </c>
      <c r="C72" s="805" t="str">
        <f>'3-IDENTIFICACIÓN DEL RIESGO'!B73</f>
        <v>Administración de Bienes y Servicios</v>
      </c>
      <c r="D72" s="806"/>
      <c r="E72" s="426" t="str">
        <f>'3-IDENTIFICACIÓN DEL RIESGO'!E73</f>
        <v>1. Subdirección Administrativa y Financiera.
2. Secretaría General.</v>
      </c>
      <c r="F72" s="803" t="str">
        <f>'3-IDENTIFICACIÓN DEL RIESGO'!G73</f>
        <v>Disposición de residuos sin cumplir las prácticas establecidas en la entidad</v>
      </c>
      <c r="G72" s="804"/>
      <c r="H72" s="427">
        <v>5</v>
      </c>
      <c r="I72" s="427">
        <v>5</v>
      </c>
      <c r="J72" s="427"/>
      <c r="K72" s="427"/>
      <c r="L72" s="427"/>
      <c r="M72" s="427"/>
      <c r="N72" s="427">
        <f t="shared" si="2"/>
        <v>2</v>
      </c>
      <c r="O72" s="483">
        <f t="shared" si="3"/>
        <v>10</v>
      </c>
      <c r="P72" s="430">
        <f t="shared" si="0"/>
        <v>5</v>
      </c>
      <c r="Q72" s="428" t="str">
        <f t="shared" si="4"/>
        <v>Casi seguro</v>
      </c>
      <c r="R72" s="427">
        <v>3</v>
      </c>
      <c r="S72" s="427">
        <v>3</v>
      </c>
      <c r="T72" s="427"/>
      <c r="U72" s="427"/>
      <c r="V72" s="427"/>
      <c r="W72" s="427"/>
      <c r="X72" s="427">
        <f t="shared" si="5"/>
        <v>2</v>
      </c>
      <c r="Y72" s="475">
        <f t="shared" si="6"/>
        <v>6</v>
      </c>
      <c r="Z72" s="436">
        <f t="shared" si="1"/>
        <v>3</v>
      </c>
      <c r="AA72" s="484" t="str">
        <f t="shared" si="7"/>
        <v>Moderado</v>
      </c>
      <c r="AB72" s="429" t="str">
        <f t="shared" si="8"/>
        <v>Extremo</v>
      </c>
      <c r="AC72" s="427" t="s">
        <v>9</v>
      </c>
    </row>
    <row r="73" spans="1:29" s="396" customFormat="1" ht="122.25" customHeight="1" x14ac:dyDescent="0.3">
      <c r="A73" s="424"/>
      <c r="B73" s="425">
        <v>64</v>
      </c>
      <c r="C73" s="805" t="str">
        <f>'3-IDENTIFICACIÓN DEL RIESGO'!B74</f>
        <v>Gestión Financiera</v>
      </c>
      <c r="D73" s="806"/>
      <c r="E73" s="426" t="str">
        <f>'3-IDENTIFICACIÓN DEL RIESGO'!E74</f>
        <v xml:space="preserve">1. Secretaría General.
2. Subdirección Administrativa y Financiera.
3. Subdirección de Administración de Tierras de la Nación.
4. Oficina de Planeación </v>
      </c>
      <c r="F73" s="803" t="str">
        <f>'3-IDENTIFICACIÓN DEL RIESGO'!G74</f>
        <v>Registro de gastos y pagos sin cumplimiento de requisitos legales</v>
      </c>
      <c r="G73" s="804"/>
      <c r="H73" s="427">
        <v>2</v>
      </c>
      <c r="I73" s="427"/>
      <c r="J73" s="427"/>
      <c r="K73" s="427"/>
      <c r="L73" s="427"/>
      <c r="M73" s="427"/>
      <c r="N73" s="427">
        <f t="shared" si="2"/>
        <v>1</v>
      </c>
      <c r="O73" s="483">
        <f t="shared" si="3"/>
        <v>2</v>
      </c>
      <c r="P73" s="430">
        <f t="shared" si="0"/>
        <v>2</v>
      </c>
      <c r="Q73" s="428" t="str">
        <f t="shared" si="4"/>
        <v>Improbable</v>
      </c>
      <c r="R73" s="427">
        <v>4</v>
      </c>
      <c r="S73" s="427"/>
      <c r="T73" s="427"/>
      <c r="U73" s="427"/>
      <c r="V73" s="427"/>
      <c r="W73" s="427"/>
      <c r="X73" s="427">
        <f t="shared" si="5"/>
        <v>1</v>
      </c>
      <c r="Y73" s="475">
        <f t="shared" si="6"/>
        <v>4</v>
      </c>
      <c r="Z73" s="436">
        <f t="shared" ref="Z73:Z86" si="9">Y73/X73</f>
        <v>4</v>
      </c>
      <c r="AA73" s="484" t="str">
        <f t="shared" si="7"/>
        <v>Mayor</v>
      </c>
      <c r="AB73" s="429" t="str">
        <f t="shared" si="8"/>
        <v>Alto</v>
      </c>
      <c r="AC73" s="427" t="s">
        <v>9</v>
      </c>
    </row>
    <row r="74" spans="1:29" s="396" customFormat="1" ht="122.25" customHeight="1" x14ac:dyDescent="0.3">
      <c r="A74" s="424"/>
      <c r="B74" s="425">
        <v>65</v>
      </c>
      <c r="C74" s="805" t="str">
        <f>'3-IDENTIFICACIÓN DEL RIESGO'!B75</f>
        <v>Gestión Financiera</v>
      </c>
      <c r="D74" s="806"/>
      <c r="E74" s="426" t="str">
        <f>'3-IDENTIFICACIÓN DEL RIESGO'!E75</f>
        <v xml:space="preserve">1. Secretaría General.
2. Subdirección Administrativa y Financiera.
3. Subdirección de Administración de Tierras de la Nación.
4. Oficina de Planeación </v>
      </c>
      <c r="F74" s="803" t="str">
        <f>'3-IDENTIFICACIÓN DEL RIESGO'!G75</f>
        <v>Programación del PAC que no corresponde a las necesidades reales</v>
      </c>
      <c r="G74" s="804"/>
      <c r="H74" s="427">
        <v>1</v>
      </c>
      <c r="I74" s="427"/>
      <c r="J74" s="427"/>
      <c r="K74" s="427"/>
      <c r="L74" s="427"/>
      <c r="M74" s="427"/>
      <c r="N74" s="427">
        <f t="shared" si="2"/>
        <v>1</v>
      </c>
      <c r="O74" s="483">
        <f t="shared" si="3"/>
        <v>1</v>
      </c>
      <c r="P74" s="430">
        <f t="shared" ref="P74:P86" si="10">O74/N74</f>
        <v>1</v>
      </c>
      <c r="Q74" s="428" t="str">
        <f t="shared" si="4"/>
        <v>Rara vez</v>
      </c>
      <c r="R74" s="427">
        <v>4</v>
      </c>
      <c r="S74" s="427"/>
      <c r="T74" s="427"/>
      <c r="U74" s="427"/>
      <c r="V74" s="427"/>
      <c r="W74" s="427"/>
      <c r="X74" s="427">
        <f t="shared" si="5"/>
        <v>1</v>
      </c>
      <c r="Y74" s="475">
        <f t="shared" si="6"/>
        <v>4</v>
      </c>
      <c r="Z74" s="436">
        <f t="shared" si="9"/>
        <v>4</v>
      </c>
      <c r="AA74" s="484" t="str">
        <f t="shared" si="7"/>
        <v>Mayor</v>
      </c>
      <c r="AB74" s="429" t="str">
        <f t="shared" si="8"/>
        <v>Alto</v>
      </c>
      <c r="AC74" s="427" t="s">
        <v>9</v>
      </c>
    </row>
    <row r="75" spans="1:29" s="396" customFormat="1" ht="122.25" customHeight="1" x14ac:dyDescent="0.3">
      <c r="A75" s="424"/>
      <c r="B75" s="425">
        <v>66</v>
      </c>
      <c r="C75" s="805" t="str">
        <f>'3-IDENTIFICACIÓN DEL RIESGO'!B76</f>
        <v>Gestión Financiera</v>
      </c>
      <c r="D75" s="806"/>
      <c r="E75" s="426" t="str">
        <f>'3-IDENTIFICACIÓN DEL RIESGO'!E76</f>
        <v xml:space="preserve">1. Secretaría General.
2. Subdirección Administrativa y Financiera.
3. Subdirección de Administración de Tierras de la Nación.
4. Oficina de Planeación </v>
      </c>
      <c r="F75" s="803" t="str">
        <f>'3-IDENTIFICACIÓN DEL RIESGO'!G76</f>
        <v xml:space="preserve">Generación de obligaciones con inconsistencias en la aplicación de las deducciones tributarias </v>
      </c>
      <c r="G75" s="804"/>
      <c r="H75" s="427">
        <v>1</v>
      </c>
      <c r="I75" s="427"/>
      <c r="J75" s="427"/>
      <c r="K75" s="427"/>
      <c r="L75" s="427"/>
      <c r="M75" s="427"/>
      <c r="N75" s="427">
        <f t="shared" ref="N75:N86" si="11">COUNT(H75:M75)</f>
        <v>1</v>
      </c>
      <c r="O75" s="483">
        <f t="shared" ref="O75:O86" si="12">+SUM(H75:M75)</f>
        <v>1</v>
      </c>
      <c r="P75" s="430">
        <f t="shared" si="10"/>
        <v>1</v>
      </c>
      <c r="Q75" s="428" t="str">
        <f t="shared" ref="Q75:Q86" si="13">IF(P75&lt;=1,"Rara vez",IF(P75&lt;=2,"Improbable",IF(P75&lt;=3,"Posible",IF(P75&lt;=4,"Probable",IF(P75&gt;4,"Casi seguro")))))</f>
        <v>Rara vez</v>
      </c>
      <c r="R75" s="427">
        <v>4</v>
      </c>
      <c r="S75" s="427"/>
      <c r="T75" s="427"/>
      <c r="U75" s="427"/>
      <c r="V75" s="427"/>
      <c r="W75" s="427"/>
      <c r="X75" s="427">
        <f t="shared" ref="X75:X83" si="14">COUNT(R75:W75)</f>
        <v>1</v>
      </c>
      <c r="Y75" s="475">
        <f t="shared" ref="Y75:Y83" si="15">+SUM(R75:W75)</f>
        <v>4</v>
      </c>
      <c r="Z75" s="436">
        <f t="shared" si="9"/>
        <v>4</v>
      </c>
      <c r="AA75" s="484" t="str">
        <f t="shared" ref="AA75:AA86" si="16">IF(Z75&lt;=1,"Insignificante",IF(Z75&lt;=2,"Menor",IF(Z75&lt;=3,"Moderado",IF(Z75&lt;=4,"Mayor",IF(Z75&gt;4,"Catastrófico")))))</f>
        <v>Mayor</v>
      </c>
      <c r="AB75" s="429"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7" t="s">
        <v>9</v>
      </c>
    </row>
    <row r="76" spans="1:29" s="396" customFormat="1" ht="122.25" customHeight="1" x14ac:dyDescent="0.3">
      <c r="A76" s="424"/>
      <c r="B76" s="425">
        <v>67</v>
      </c>
      <c r="C76" s="805" t="str">
        <f>'3-IDENTIFICACIÓN DEL RIESGO'!B77</f>
        <v>Gestión Financiera</v>
      </c>
      <c r="D76" s="806"/>
      <c r="E76" s="426" t="str">
        <f>'3-IDENTIFICACIÓN DEL RIESGO'!E77</f>
        <v xml:space="preserve">1. Secretaría General.
2. Subdirección Administrativa y Financiera.
3. Subdirección de Administración de Tierras de la Nación.
4. Oficina de Planeación </v>
      </c>
      <c r="F76" s="803" t="str">
        <f>'3-IDENTIFICACIÓN DEL RIESGO'!G77</f>
        <v>Generar Estados Financieros que no sean razonables</v>
      </c>
      <c r="G76" s="804"/>
      <c r="H76" s="427">
        <v>1</v>
      </c>
      <c r="I76" s="427"/>
      <c r="J76" s="427"/>
      <c r="K76" s="427"/>
      <c r="L76" s="427"/>
      <c r="M76" s="427"/>
      <c r="N76" s="427">
        <f t="shared" si="11"/>
        <v>1</v>
      </c>
      <c r="O76" s="483">
        <f t="shared" si="12"/>
        <v>1</v>
      </c>
      <c r="P76" s="430">
        <f t="shared" si="10"/>
        <v>1</v>
      </c>
      <c r="Q76" s="428" t="str">
        <f t="shared" si="13"/>
        <v>Rara vez</v>
      </c>
      <c r="R76" s="427">
        <v>4</v>
      </c>
      <c r="S76" s="427"/>
      <c r="T76" s="427"/>
      <c r="U76" s="427"/>
      <c r="V76" s="427"/>
      <c r="W76" s="427"/>
      <c r="X76" s="427">
        <f t="shared" si="14"/>
        <v>1</v>
      </c>
      <c r="Y76" s="475">
        <f t="shared" si="15"/>
        <v>4</v>
      </c>
      <c r="Z76" s="436">
        <f t="shared" si="9"/>
        <v>4</v>
      </c>
      <c r="AA76" s="484" t="str">
        <f t="shared" si="16"/>
        <v>Mayor</v>
      </c>
      <c r="AB76" s="429" t="str">
        <f t="shared" si="17"/>
        <v>Alto</v>
      </c>
      <c r="AC76" s="427" t="s">
        <v>9</v>
      </c>
    </row>
    <row r="77" spans="1:29" s="396" customFormat="1" ht="122.25" customHeight="1" x14ac:dyDescent="0.3">
      <c r="A77" s="424"/>
      <c r="B77" s="425">
        <v>68</v>
      </c>
      <c r="C77" s="805" t="str">
        <f>'3-IDENTIFICACIÓN DEL RIESGO'!B78</f>
        <v>Gestión Financiera</v>
      </c>
      <c r="D77" s="806"/>
      <c r="E77" s="426" t="str">
        <f>'3-IDENTIFICACIÓN DEL RIESGO'!E78</f>
        <v xml:space="preserve">1. Secretaría General.
2. Subdirección Administrativa y Financiera.
3. Subdirección de Administración de Tierras de la Nación.
4. Oficina de Planeación </v>
      </c>
      <c r="F77" s="803" t="str">
        <f>'3-IDENTIFICACIÓN DEL RIESGO'!G78</f>
        <v>Imprecisiones en la información oficial de la cartera a cargo de la ANT</v>
      </c>
      <c r="G77" s="804"/>
      <c r="H77" s="427">
        <v>2</v>
      </c>
      <c r="I77" s="427"/>
      <c r="J77" s="427"/>
      <c r="K77" s="427"/>
      <c r="L77" s="427"/>
      <c r="M77" s="427"/>
      <c r="N77" s="427">
        <f t="shared" si="11"/>
        <v>1</v>
      </c>
      <c r="O77" s="483">
        <f t="shared" si="12"/>
        <v>2</v>
      </c>
      <c r="P77" s="430">
        <f t="shared" si="10"/>
        <v>2</v>
      </c>
      <c r="Q77" s="428" t="str">
        <f t="shared" si="13"/>
        <v>Improbable</v>
      </c>
      <c r="R77" s="427">
        <v>4</v>
      </c>
      <c r="S77" s="427"/>
      <c r="T77" s="427"/>
      <c r="U77" s="427"/>
      <c r="V77" s="427"/>
      <c r="W77" s="427"/>
      <c r="X77" s="427">
        <f t="shared" si="14"/>
        <v>1</v>
      </c>
      <c r="Y77" s="475">
        <f t="shared" si="15"/>
        <v>4</v>
      </c>
      <c r="Z77" s="436">
        <f t="shared" si="9"/>
        <v>4</v>
      </c>
      <c r="AA77" s="484" t="str">
        <f t="shared" si="16"/>
        <v>Mayor</v>
      </c>
      <c r="AB77" s="429" t="str">
        <f t="shared" si="17"/>
        <v>Alto</v>
      </c>
      <c r="AC77" s="427" t="s">
        <v>9</v>
      </c>
    </row>
    <row r="78" spans="1:29" s="396" customFormat="1" ht="122.25" customHeight="1" x14ac:dyDescent="0.3">
      <c r="A78" s="424"/>
      <c r="B78" s="425">
        <v>69</v>
      </c>
      <c r="C78" s="805" t="str">
        <f>'3-IDENTIFICACIÓN DEL RIESGO'!B79</f>
        <v>Gestión Financiera</v>
      </c>
      <c r="D78" s="806"/>
      <c r="E78" s="426" t="str">
        <f>'3-IDENTIFICACIÓN DEL RIESGO'!E79</f>
        <v xml:space="preserve">1. Secretaría General.
2. Subdirección Administrativa y Financiera.
3. Subdirección de Administración de Tierras de la Nación.
4. Oficina de Planeación </v>
      </c>
      <c r="F78" s="803" t="str">
        <f>'3-IDENTIFICACIÓN DEL RIESGO'!G79</f>
        <v>Fallas en la constitución de la reserva presupuestal</v>
      </c>
      <c r="G78" s="804"/>
      <c r="H78" s="427">
        <v>2</v>
      </c>
      <c r="I78" s="427"/>
      <c r="J78" s="427"/>
      <c r="K78" s="427"/>
      <c r="L78" s="427"/>
      <c r="M78" s="427"/>
      <c r="N78" s="427">
        <f t="shared" si="11"/>
        <v>1</v>
      </c>
      <c r="O78" s="483">
        <f t="shared" si="12"/>
        <v>2</v>
      </c>
      <c r="P78" s="430">
        <f t="shared" si="10"/>
        <v>2</v>
      </c>
      <c r="Q78" s="428" t="str">
        <f t="shared" si="13"/>
        <v>Improbable</v>
      </c>
      <c r="R78" s="427">
        <v>5</v>
      </c>
      <c r="S78" s="427"/>
      <c r="T78" s="427"/>
      <c r="U78" s="427"/>
      <c r="V78" s="427"/>
      <c r="W78" s="427"/>
      <c r="X78" s="427">
        <f t="shared" si="14"/>
        <v>1</v>
      </c>
      <c r="Y78" s="475">
        <f t="shared" si="15"/>
        <v>5</v>
      </c>
      <c r="Z78" s="436">
        <f t="shared" si="9"/>
        <v>5</v>
      </c>
      <c r="AA78" s="484" t="str">
        <f t="shared" si="16"/>
        <v>Catastrófico</v>
      </c>
      <c r="AB78" s="429" t="str">
        <f t="shared" si="17"/>
        <v>Extremo</v>
      </c>
      <c r="AC78" s="427" t="s">
        <v>9</v>
      </c>
    </row>
    <row r="79" spans="1:29" s="396" customFormat="1" ht="122.25" customHeight="1" x14ac:dyDescent="0.3">
      <c r="A79" s="424"/>
      <c r="B79" s="425">
        <v>70</v>
      </c>
      <c r="C79" s="805" t="str">
        <f>'3-IDENTIFICACIÓN DEL RIESGO'!B80</f>
        <v>Seguimiento, Evaluación y Mejora</v>
      </c>
      <c r="D79" s="806"/>
      <c r="E79" s="426" t="str">
        <f>'3-IDENTIFICACIÓN DEL RIESGO'!E80</f>
        <v xml:space="preserve">1. Oficina de Control Interno.
2. Oficina de Planeación.
3. Oficina del Inspector de Gestión de Tierras.
4. Secretaría General
</v>
      </c>
      <c r="F79" s="803" t="str">
        <f>'3-IDENTIFICACIÓN DEL RIESGO'!G80</f>
        <v xml:space="preserve">Incumplimiento y no conformidad de reportes e informes de avance de planes de acción y proyectos de inversión </v>
      </c>
      <c r="G79" s="804"/>
      <c r="H79" s="427">
        <v>4</v>
      </c>
      <c r="I79" s="427">
        <v>4</v>
      </c>
      <c r="J79" s="427"/>
      <c r="K79" s="427"/>
      <c r="L79" s="427"/>
      <c r="M79" s="427"/>
      <c r="N79" s="427">
        <f t="shared" si="11"/>
        <v>2</v>
      </c>
      <c r="O79" s="483">
        <f t="shared" si="12"/>
        <v>8</v>
      </c>
      <c r="P79" s="430">
        <f t="shared" si="10"/>
        <v>4</v>
      </c>
      <c r="Q79" s="428" t="str">
        <f t="shared" si="13"/>
        <v>Probable</v>
      </c>
      <c r="R79" s="427">
        <v>3</v>
      </c>
      <c r="S79" s="427">
        <v>3</v>
      </c>
      <c r="T79" s="427"/>
      <c r="U79" s="427"/>
      <c r="V79" s="427"/>
      <c r="W79" s="427"/>
      <c r="X79" s="427">
        <f t="shared" si="14"/>
        <v>2</v>
      </c>
      <c r="Y79" s="475">
        <f t="shared" si="15"/>
        <v>6</v>
      </c>
      <c r="Z79" s="436">
        <f t="shared" si="9"/>
        <v>3</v>
      </c>
      <c r="AA79" s="484" t="str">
        <f t="shared" si="16"/>
        <v>Moderado</v>
      </c>
      <c r="AB79" s="429" t="str">
        <f t="shared" si="17"/>
        <v>Alto</v>
      </c>
      <c r="AC79" s="427" t="s">
        <v>9</v>
      </c>
    </row>
    <row r="80" spans="1:29" s="396" customFormat="1" ht="122.25" customHeight="1" x14ac:dyDescent="0.3">
      <c r="A80" s="424"/>
      <c r="B80" s="425">
        <v>71</v>
      </c>
      <c r="C80" s="805" t="str">
        <f>'3-IDENTIFICACIÓN DEL RIESGO'!B81</f>
        <v>Seguimiento, Evaluación y Mejora</v>
      </c>
      <c r="D80" s="806"/>
      <c r="E80" s="426" t="str">
        <f>'3-IDENTIFICACIÓN DEL RIESGO'!E81</f>
        <v xml:space="preserve">1. Oficina de Control Interno.
2. Oficina de Planeación.
3. Oficina del Inspector de Gestión de Tierras.
4. Secretaría General
</v>
      </c>
      <c r="F80" s="803" t="str">
        <f>'3-IDENTIFICACIÓN DEL RIESGO'!G81</f>
        <v>Liberación de productos no conformes con los requisitos.</v>
      </c>
      <c r="G80" s="804"/>
      <c r="H80" s="427">
        <v>5</v>
      </c>
      <c r="I80" s="427">
        <v>5</v>
      </c>
      <c r="J80" s="427"/>
      <c r="K80" s="427"/>
      <c r="L80" s="427"/>
      <c r="M80" s="427"/>
      <c r="N80" s="427">
        <f t="shared" si="11"/>
        <v>2</v>
      </c>
      <c r="O80" s="483">
        <f t="shared" si="12"/>
        <v>10</v>
      </c>
      <c r="P80" s="430">
        <f t="shared" si="10"/>
        <v>5</v>
      </c>
      <c r="Q80" s="428" t="str">
        <f t="shared" si="13"/>
        <v>Casi seguro</v>
      </c>
      <c r="R80" s="427">
        <v>4</v>
      </c>
      <c r="S80" s="427">
        <v>4</v>
      </c>
      <c r="T80" s="427"/>
      <c r="U80" s="427"/>
      <c r="V80" s="427"/>
      <c r="W80" s="427"/>
      <c r="X80" s="427">
        <f t="shared" si="14"/>
        <v>2</v>
      </c>
      <c r="Y80" s="475">
        <f t="shared" si="15"/>
        <v>8</v>
      </c>
      <c r="Z80" s="436">
        <f t="shared" si="9"/>
        <v>4</v>
      </c>
      <c r="AA80" s="484" t="str">
        <f t="shared" si="16"/>
        <v>Mayor</v>
      </c>
      <c r="AB80" s="429" t="str">
        <f t="shared" si="17"/>
        <v>Extremo</v>
      </c>
      <c r="AC80" s="427" t="s">
        <v>9</v>
      </c>
    </row>
    <row r="81" spans="1:29" s="396" customFormat="1" ht="122.25" customHeight="1" x14ac:dyDescent="0.3">
      <c r="A81" s="424"/>
      <c r="B81" s="425">
        <v>72</v>
      </c>
      <c r="C81" s="805" t="str">
        <f>'3-IDENTIFICACIÓN DEL RIESGO'!B82</f>
        <v>Seguimiento, Evaluación y Mejora</v>
      </c>
      <c r="D81" s="806"/>
      <c r="E81" s="426" t="str">
        <f>'3-IDENTIFICACIÓN DEL RIESGO'!E82</f>
        <v xml:space="preserve">1. Oficina de Control Interno.
2. Oficina de Planeación.
3. Oficina del Inspector de Gestión de Tierras.
4. Secretaría General
</v>
      </c>
      <c r="F81" s="803" t="str">
        <f>'3-IDENTIFICACIÓN DEL RIESGO'!G82</f>
        <v>Incumplimiento del Plan Anual de Auditoría Interna.</v>
      </c>
      <c r="G81" s="804"/>
      <c r="H81" s="427">
        <v>3</v>
      </c>
      <c r="I81" s="427"/>
      <c r="J81" s="427"/>
      <c r="K81" s="427"/>
      <c r="L81" s="427"/>
      <c r="M81" s="427"/>
      <c r="N81" s="427">
        <f t="shared" si="11"/>
        <v>1</v>
      </c>
      <c r="O81" s="483">
        <f t="shared" si="12"/>
        <v>3</v>
      </c>
      <c r="P81" s="430">
        <f t="shared" si="10"/>
        <v>3</v>
      </c>
      <c r="Q81" s="428" t="str">
        <f t="shared" si="13"/>
        <v>Posible</v>
      </c>
      <c r="R81" s="427">
        <v>4</v>
      </c>
      <c r="S81" s="427"/>
      <c r="T81" s="427"/>
      <c r="U81" s="427"/>
      <c r="V81" s="427"/>
      <c r="W81" s="427"/>
      <c r="X81" s="427">
        <f t="shared" si="14"/>
        <v>1</v>
      </c>
      <c r="Y81" s="475">
        <f t="shared" si="15"/>
        <v>4</v>
      </c>
      <c r="Z81" s="436">
        <f t="shared" si="9"/>
        <v>4</v>
      </c>
      <c r="AA81" s="484" t="str">
        <f t="shared" si="16"/>
        <v>Mayor</v>
      </c>
      <c r="AB81" s="429" t="str">
        <f t="shared" si="17"/>
        <v>Extremo</v>
      </c>
      <c r="AC81" s="427" t="s">
        <v>9</v>
      </c>
    </row>
    <row r="82" spans="1:29" s="396" customFormat="1" ht="122.25" customHeight="1" x14ac:dyDescent="0.3">
      <c r="A82" s="424"/>
      <c r="B82" s="425">
        <v>73</v>
      </c>
      <c r="C82" s="805" t="str">
        <f>'3-IDENTIFICACIÓN DEL RIESGO'!B83</f>
        <v>Seguimiento, Evaluación y Mejora</v>
      </c>
      <c r="D82" s="806"/>
      <c r="E82" s="426" t="str">
        <f>'3-IDENTIFICACIÓN DEL RIESGO'!E83</f>
        <v xml:space="preserve">1. Oficina de Control Interno.
2. Oficina de Planeación.
3. Oficina del Inspector de Gestión de Tierras.
4. Secretaría General
</v>
      </c>
      <c r="F82" s="803" t="str">
        <f>'3-IDENTIFICACIÓN DEL RIESGO'!G83</f>
        <v>Incumplimiento en la ejecución del cronograma de monitoreo de los planes de mejoramiento</v>
      </c>
      <c r="G82" s="804"/>
      <c r="H82" s="427">
        <v>3</v>
      </c>
      <c r="I82" s="427"/>
      <c r="J82" s="427"/>
      <c r="K82" s="427"/>
      <c r="L82" s="427"/>
      <c r="M82" s="427"/>
      <c r="N82" s="427">
        <f t="shared" si="11"/>
        <v>1</v>
      </c>
      <c r="O82" s="483">
        <f t="shared" si="12"/>
        <v>3</v>
      </c>
      <c r="P82" s="430">
        <f t="shared" si="10"/>
        <v>3</v>
      </c>
      <c r="Q82" s="428" t="str">
        <f t="shared" si="13"/>
        <v>Posible</v>
      </c>
      <c r="R82" s="427">
        <v>4</v>
      </c>
      <c r="S82" s="427"/>
      <c r="T82" s="427"/>
      <c r="U82" s="427"/>
      <c r="V82" s="427"/>
      <c r="W82" s="427"/>
      <c r="X82" s="427">
        <f t="shared" si="14"/>
        <v>1</v>
      </c>
      <c r="Y82" s="475">
        <f t="shared" si="15"/>
        <v>4</v>
      </c>
      <c r="Z82" s="436">
        <f t="shared" si="9"/>
        <v>4</v>
      </c>
      <c r="AA82" s="484" t="str">
        <f t="shared" si="16"/>
        <v>Mayor</v>
      </c>
      <c r="AB82" s="429" t="str">
        <f t="shared" si="17"/>
        <v>Extremo</v>
      </c>
      <c r="AC82" s="427" t="s">
        <v>9</v>
      </c>
    </row>
    <row r="83" spans="1:29" s="396" customFormat="1" ht="122.25" customHeight="1" x14ac:dyDescent="0.3">
      <c r="A83" s="424"/>
      <c r="B83" s="425">
        <v>74</v>
      </c>
      <c r="C83" s="805" t="str">
        <f>'3-IDENTIFICACIÓN DEL RIESGO'!B84</f>
        <v>Seguimiento, Evaluación y Mejora</v>
      </c>
      <c r="D83" s="806"/>
      <c r="E83" s="426" t="str">
        <f>'3-IDENTIFICACIÓN DEL RIESGO'!E84</f>
        <v xml:space="preserve">1. Oficina de Control Interno.
2. Oficina de Planeación.
3. Oficina del Inspector de Gestión de Tierras.
4. Secretaría General
</v>
      </c>
      <c r="F83" s="803" t="str">
        <f>'3-IDENTIFICACIÓN DEL RIESGO'!G84</f>
        <v>Incumplimiento en la ejecución de los planes y proyectos Institucionales.</v>
      </c>
      <c r="G83" s="804"/>
      <c r="H83" s="427">
        <v>4</v>
      </c>
      <c r="I83" s="427">
        <v>4</v>
      </c>
      <c r="J83" s="427"/>
      <c r="K83" s="427"/>
      <c r="L83" s="427"/>
      <c r="M83" s="427"/>
      <c r="N83" s="427">
        <f t="shared" si="11"/>
        <v>2</v>
      </c>
      <c r="O83" s="483">
        <f t="shared" si="12"/>
        <v>8</v>
      </c>
      <c r="P83" s="430">
        <f t="shared" si="10"/>
        <v>4</v>
      </c>
      <c r="Q83" s="428" t="str">
        <f t="shared" si="13"/>
        <v>Probable</v>
      </c>
      <c r="R83" s="427">
        <v>5</v>
      </c>
      <c r="S83" s="427">
        <v>5</v>
      </c>
      <c r="T83" s="427"/>
      <c r="U83" s="427"/>
      <c r="V83" s="427"/>
      <c r="W83" s="427"/>
      <c r="X83" s="427">
        <f t="shared" si="14"/>
        <v>2</v>
      </c>
      <c r="Y83" s="475">
        <f t="shared" si="15"/>
        <v>10</v>
      </c>
      <c r="Z83" s="436">
        <f t="shared" si="9"/>
        <v>5</v>
      </c>
      <c r="AA83" s="484" t="str">
        <f t="shared" si="16"/>
        <v>Catastrófico</v>
      </c>
      <c r="AB83" s="429" t="str">
        <f t="shared" si="17"/>
        <v>Extremo</v>
      </c>
      <c r="AC83" s="427" t="s">
        <v>9</v>
      </c>
    </row>
    <row r="84" spans="1:29" ht="59.25" customHeight="1" x14ac:dyDescent="0.25">
      <c r="B84" s="454">
        <v>75</v>
      </c>
      <c r="C84" s="837">
        <f>'3-IDENTIFICACIÓN DEL RIESGO'!B85</f>
        <v>0</v>
      </c>
      <c r="D84" s="838"/>
      <c r="E84" s="455">
        <f>'3-IDENTIFICACIÓN DEL RIESGO'!E85</f>
        <v>0</v>
      </c>
      <c r="F84" s="810">
        <f>'3-IDENTIFICACIÓN DEL RIESGO'!G85</f>
        <v>0</v>
      </c>
      <c r="G84" s="811"/>
      <c r="H84" s="456"/>
      <c r="I84" s="456"/>
      <c r="J84" s="456"/>
      <c r="K84" s="456"/>
      <c r="L84" s="456"/>
      <c r="M84" s="456"/>
      <c r="N84" s="427">
        <f t="shared" si="11"/>
        <v>0</v>
      </c>
      <c r="O84" s="483">
        <f t="shared" si="12"/>
        <v>0</v>
      </c>
      <c r="P84" s="430" t="e">
        <f t="shared" si="10"/>
        <v>#DIV/0!</v>
      </c>
      <c r="Q84" s="428" t="e">
        <f t="shared" si="13"/>
        <v>#DIV/0!</v>
      </c>
      <c r="R84" s="456"/>
      <c r="S84" s="456"/>
      <c r="T84" s="456"/>
      <c r="U84" s="456"/>
      <c r="V84" s="456"/>
      <c r="W84" s="456"/>
      <c r="X84" s="456"/>
      <c r="Y84" s="371">
        <f t="shared" ref="Y84:Y86" si="18">R84+S84+T84+U84+V84+W84</f>
        <v>0</v>
      </c>
      <c r="Z84" s="371" t="e">
        <f t="shared" si="9"/>
        <v>#DIV/0!</v>
      </c>
      <c r="AA84" s="484" t="e">
        <f t="shared" si="16"/>
        <v>#DIV/0!</v>
      </c>
      <c r="AB84" s="429" t="e">
        <f t="shared" si="17"/>
        <v>#DIV/0!</v>
      </c>
      <c r="AC84" s="456"/>
    </row>
    <row r="85" spans="1:29" ht="59.25" customHeight="1" x14ac:dyDescent="0.25">
      <c r="B85" s="454">
        <v>76</v>
      </c>
      <c r="C85" s="837">
        <f>'3-IDENTIFICACIÓN DEL RIESGO'!B86</f>
        <v>0</v>
      </c>
      <c r="D85" s="838"/>
      <c r="E85" s="455">
        <f>'3-IDENTIFICACIÓN DEL RIESGO'!E86</f>
        <v>0</v>
      </c>
      <c r="F85" s="810">
        <f>'3-IDENTIFICACIÓN DEL RIESGO'!G86</f>
        <v>0</v>
      </c>
      <c r="G85" s="811"/>
      <c r="H85" s="456"/>
      <c r="I85" s="456"/>
      <c r="J85" s="456"/>
      <c r="K85" s="456"/>
      <c r="L85" s="456"/>
      <c r="M85" s="456"/>
      <c r="N85" s="427">
        <f t="shared" si="11"/>
        <v>0</v>
      </c>
      <c r="O85" s="483">
        <f t="shared" si="12"/>
        <v>0</v>
      </c>
      <c r="P85" s="430" t="e">
        <f t="shared" si="10"/>
        <v>#DIV/0!</v>
      </c>
      <c r="Q85" s="428" t="e">
        <f t="shared" si="13"/>
        <v>#DIV/0!</v>
      </c>
      <c r="R85" s="456"/>
      <c r="S85" s="456"/>
      <c r="T85" s="456"/>
      <c r="U85" s="456"/>
      <c r="V85" s="456"/>
      <c r="W85" s="456"/>
      <c r="X85" s="456"/>
      <c r="Y85" s="371">
        <f t="shared" si="18"/>
        <v>0</v>
      </c>
      <c r="Z85" s="371" t="e">
        <f t="shared" si="9"/>
        <v>#DIV/0!</v>
      </c>
      <c r="AA85" s="484" t="e">
        <f t="shared" si="16"/>
        <v>#DIV/0!</v>
      </c>
      <c r="AB85" s="429" t="e">
        <f t="shared" si="17"/>
        <v>#DIV/0!</v>
      </c>
      <c r="AC85" s="456"/>
    </row>
    <row r="86" spans="1:29" ht="59.25" customHeight="1" x14ac:dyDescent="0.25">
      <c r="B86" s="454">
        <v>77</v>
      </c>
      <c r="C86" s="811">
        <f>'3-IDENTIFICACIÓN DEL RIESGO'!B87</f>
        <v>0</v>
      </c>
      <c r="D86" s="839"/>
      <c r="E86" s="462">
        <f>'3-IDENTIFICACIÓN DEL RIESGO'!E87</f>
        <v>0</v>
      </c>
      <c r="F86" s="810">
        <f>'3-IDENTIFICACIÓN DEL RIESGO'!G87</f>
        <v>0</v>
      </c>
      <c r="G86" s="811"/>
      <c r="H86" s="456"/>
      <c r="I86" s="456"/>
      <c r="J86" s="456"/>
      <c r="K86" s="456"/>
      <c r="L86" s="456"/>
      <c r="M86" s="456"/>
      <c r="N86" s="427">
        <f t="shared" si="11"/>
        <v>0</v>
      </c>
      <c r="O86" s="483">
        <f t="shared" si="12"/>
        <v>0</v>
      </c>
      <c r="P86" s="430" t="e">
        <f t="shared" si="10"/>
        <v>#DIV/0!</v>
      </c>
      <c r="Q86" s="428" t="e">
        <f t="shared" si="13"/>
        <v>#DIV/0!</v>
      </c>
      <c r="R86" s="456"/>
      <c r="S86" s="456"/>
      <c r="T86" s="456"/>
      <c r="U86" s="456"/>
      <c r="V86" s="456"/>
      <c r="W86" s="456"/>
      <c r="X86" s="456"/>
      <c r="Y86" s="371">
        <f t="shared" si="18"/>
        <v>0</v>
      </c>
      <c r="Z86" s="371" t="e">
        <f t="shared" si="9"/>
        <v>#DIV/0!</v>
      </c>
      <c r="AA86" s="484" t="e">
        <f t="shared" si="16"/>
        <v>#DIV/0!</v>
      </c>
      <c r="AB86" s="429" t="e">
        <f t="shared" si="17"/>
        <v>#DIV/0!</v>
      </c>
      <c r="AC86" s="456"/>
    </row>
    <row r="87" spans="1:29" ht="44.25" customHeight="1" x14ac:dyDescent="0.25">
      <c r="C87" s="463"/>
      <c r="D87" s="464"/>
      <c r="E87" s="464"/>
      <c r="F87" s="464"/>
      <c r="G87" s="465"/>
      <c r="H87" s="465"/>
      <c r="I87" s="465"/>
      <c r="J87" s="465"/>
      <c r="K87" s="465"/>
      <c r="L87" s="465"/>
      <c r="M87" s="465"/>
      <c r="N87" s="465"/>
      <c r="O87" s="465"/>
      <c r="P87" s="478"/>
      <c r="Q87" s="465"/>
      <c r="R87" s="465"/>
      <c r="S87" s="465"/>
      <c r="T87" s="465"/>
      <c r="U87" s="465"/>
      <c r="V87" s="465"/>
      <c r="W87" s="465"/>
      <c r="X87" s="465"/>
      <c r="Y87" s="465"/>
      <c r="Z87" s="465"/>
      <c r="AA87" s="465"/>
      <c r="AB87" s="466"/>
      <c r="AC87" s="467"/>
    </row>
    <row r="88" spans="1:29" ht="27" customHeight="1" x14ac:dyDescent="0.25">
      <c r="C88" s="463"/>
      <c r="D88" s="466"/>
      <c r="E88" s="466"/>
      <c r="F88" s="466"/>
      <c r="G88" s="466"/>
      <c r="H88" s="466"/>
      <c r="I88" s="466"/>
      <c r="J88" s="466"/>
      <c r="K88" s="466"/>
      <c r="L88" s="466"/>
      <c r="M88" s="466"/>
      <c r="N88" s="466"/>
      <c r="O88" s="466"/>
      <c r="P88" s="479"/>
      <c r="Q88" s="466"/>
      <c r="R88" s="466"/>
      <c r="S88" s="466"/>
      <c r="T88" s="466"/>
      <c r="U88" s="466"/>
      <c r="V88" s="466"/>
      <c r="W88" s="466"/>
      <c r="X88" s="466"/>
      <c r="Y88" s="466"/>
      <c r="Z88" s="466"/>
      <c r="AA88" s="466"/>
      <c r="AB88" s="466"/>
      <c r="AC88" s="467"/>
    </row>
    <row r="89" spans="1:29" ht="16.5" thickBot="1" x14ac:dyDescent="0.3">
      <c r="C89" s="468"/>
      <c r="D89" s="469"/>
      <c r="E89" s="469"/>
      <c r="F89" s="469"/>
      <c r="G89" s="469"/>
      <c r="H89" s="469"/>
      <c r="I89" s="469"/>
      <c r="J89" s="469"/>
      <c r="K89" s="469"/>
      <c r="L89" s="469"/>
      <c r="M89" s="469"/>
      <c r="N89" s="469"/>
      <c r="O89" s="469"/>
      <c r="P89" s="480"/>
      <c r="Q89" s="469"/>
      <c r="R89" s="469"/>
      <c r="S89" s="469"/>
      <c r="T89" s="469"/>
      <c r="U89" s="469"/>
      <c r="V89" s="469"/>
      <c r="W89" s="469"/>
      <c r="X89" s="469"/>
      <c r="Y89" s="469"/>
      <c r="Z89" s="469"/>
      <c r="AA89" s="469"/>
      <c r="AB89" s="469"/>
      <c r="AC89" s="470"/>
    </row>
  </sheetData>
  <sheetProtection autoFilter="0" pivotTables="0"/>
  <dataConsolidate/>
  <mergeCells count="173">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 ref="C64:D64"/>
    <mergeCell ref="C65:D65"/>
    <mergeCell ref="C66:D66"/>
    <mergeCell ref="C67:D67"/>
    <mergeCell ref="C68:D68"/>
    <mergeCell ref="C69:D69"/>
    <mergeCell ref="C79:D79"/>
    <mergeCell ref="C80:D80"/>
    <mergeCell ref="C81:D81"/>
    <mergeCell ref="C55:D55"/>
    <mergeCell ref="C56:D56"/>
    <mergeCell ref="C57:D57"/>
    <mergeCell ref="C58:D58"/>
    <mergeCell ref="C59:D59"/>
    <mergeCell ref="C60:D60"/>
    <mergeCell ref="C61:D61"/>
    <mergeCell ref="C62:D62"/>
    <mergeCell ref="C63:D63"/>
    <mergeCell ref="C46:D46"/>
    <mergeCell ref="C47:D47"/>
    <mergeCell ref="C48:D48"/>
    <mergeCell ref="C49:D49"/>
    <mergeCell ref="C50:D50"/>
    <mergeCell ref="C51:D51"/>
    <mergeCell ref="C52:D52"/>
    <mergeCell ref="C53:D53"/>
    <mergeCell ref="C54:D54"/>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topLeftCell="L54" zoomScaleNormal="100" workbookViewId="0">
      <selection activeCell="M57" sqref="M57"/>
    </sheetView>
  </sheetViews>
  <sheetFormatPr baseColWidth="10" defaultColWidth="11.42578125" defaultRowHeight="18.75" x14ac:dyDescent="0.3"/>
  <cols>
    <col min="1" max="1" width="2.140625" style="25" customWidth="1"/>
    <col min="2" max="2" width="7" style="25" customWidth="1"/>
    <col min="3" max="3" width="24.28515625" style="372" customWidth="1"/>
    <col min="4" max="4" width="29.85546875" style="372" customWidth="1"/>
    <col min="5" max="5" width="19.7109375" style="372" customWidth="1"/>
    <col min="6" max="6" width="18.42578125" style="372" customWidth="1"/>
    <col min="7" max="7" width="32.85546875" style="372" customWidth="1"/>
    <col min="8" max="8" width="27.140625" style="373" customWidth="1"/>
    <col min="9" max="9" width="67.140625" style="372" customWidth="1"/>
    <col min="10" max="10" width="65.28515625" style="372" customWidth="1"/>
    <col min="11" max="11" width="49.7109375" style="372" customWidth="1"/>
    <col min="12" max="12" width="37.85546875" style="372" customWidth="1"/>
    <col min="13" max="13" width="40.42578125" style="372" customWidth="1"/>
    <col min="14" max="14" width="15.5703125" style="372" customWidth="1"/>
    <col min="15" max="15" width="14.28515625" style="372" customWidth="1"/>
    <col min="16" max="16" width="17.5703125" style="372" customWidth="1"/>
    <col min="17" max="23" width="15.140625" style="372" customWidth="1"/>
    <col min="24" max="24" width="25.140625" style="372" customWidth="1"/>
    <col min="25" max="25" width="12.85546875" style="372" customWidth="1"/>
    <col min="26" max="26" width="19.7109375" style="372" customWidth="1"/>
    <col min="27" max="27" width="11.85546875" style="372" customWidth="1"/>
    <col min="28" max="28" width="17.5703125" style="372" customWidth="1"/>
    <col min="29" max="29" width="23.42578125" style="372" customWidth="1"/>
    <col min="30" max="30" width="66" style="372" customWidth="1"/>
    <col min="31" max="31" width="29.28515625" style="372" customWidth="1"/>
    <col min="32" max="33" width="28.140625" style="372" customWidth="1"/>
    <col min="34" max="34" width="23.28515625" style="374" customWidth="1"/>
    <col min="35" max="35" width="27.28515625" style="374" customWidth="1"/>
    <col min="36" max="36" width="30.140625" style="372" customWidth="1"/>
    <col min="37" max="37" width="24.140625" style="372" customWidth="1"/>
    <col min="38" max="38" width="26.85546875" style="372" customWidth="1"/>
    <col min="39" max="40" width="30.140625" style="372" customWidth="1"/>
    <col min="41" max="41" width="28.7109375" style="372" customWidth="1"/>
    <col min="42" max="43" width="30.140625" style="372" customWidth="1"/>
    <col min="44" max="44" width="18.28515625" style="372" customWidth="1"/>
    <col min="45" max="45" width="16.5703125" style="372" customWidth="1"/>
    <col min="46" max="46" width="36.7109375" style="375" customWidth="1"/>
    <col min="47" max="47" width="16.42578125" style="25" customWidth="1"/>
    <col min="48" max="16384" width="11.42578125" style="25"/>
  </cols>
  <sheetData>
    <row r="1" spans="2:46" ht="6" customHeight="1" thickBot="1" x14ac:dyDescent="0.35"/>
    <row r="2" spans="2:46" ht="39" customHeight="1" thickTop="1" x14ac:dyDescent="0.3">
      <c r="C2" s="880"/>
      <c r="D2" s="881"/>
      <c r="E2" s="884" t="s">
        <v>148</v>
      </c>
      <c r="F2" s="884"/>
      <c r="G2" s="885" t="s">
        <v>585</v>
      </c>
      <c r="H2" s="885"/>
      <c r="I2" s="885"/>
      <c r="J2" s="885"/>
      <c r="K2" s="885"/>
      <c r="L2" s="885"/>
      <c r="M2" s="885"/>
      <c r="N2" s="885"/>
      <c r="O2" s="885"/>
      <c r="P2" s="885"/>
      <c r="Q2" s="885"/>
      <c r="R2" s="885"/>
      <c r="S2" s="885"/>
      <c r="T2" s="885"/>
      <c r="U2" s="885"/>
      <c r="V2" s="885"/>
      <c r="W2" s="885"/>
      <c r="X2" s="885"/>
      <c r="Y2" s="885"/>
      <c r="Z2" s="885"/>
      <c r="AA2" s="885"/>
      <c r="AB2" s="885"/>
      <c r="AC2" s="885"/>
      <c r="AD2" s="885"/>
      <c r="AE2" s="885"/>
      <c r="AF2" s="885"/>
      <c r="AG2" s="885"/>
      <c r="AH2" s="885"/>
      <c r="AI2" s="885"/>
      <c r="AJ2" s="885"/>
      <c r="AK2" s="885"/>
      <c r="AL2" s="885"/>
      <c r="AM2" s="885"/>
      <c r="AN2" s="885"/>
      <c r="AO2" s="885"/>
      <c r="AP2" s="885"/>
      <c r="AQ2" s="885"/>
      <c r="AR2" s="884" t="s">
        <v>149</v>
      </c>
      <c r="AS2" s="884"/>
      <c r="AT2" s="376" t="s">
        <v>588</v>
      </c>
    </row>
    <row r="3" spans="2:46" ht="27.75" customHeight="1" x14ac:dyDescent="0.3">
      <c r="C3" s="882"/>
      <c r="D3" s="883"/>
      <c r="E3" s="886" t="s">
        <v>150</v>
      </c>
      <c r="F3" s="886"/>
      <c r="G3" s="887" t="s">
        <v>586</v>
      </c>
      <c r="H3" s="887"/>
      <c r="I3" s="887"/>
      <c r="J3" s="887"/>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887"/>
      <c r="AQ3" s="887"/>
      <c r="AR3" s="886" t="s">
        <v>151</v>
      </c>
      <c r="AS3" s="886"/>
      <c r="AT3" s="377">
        <v>2</v>
      </c>
    </row>
    <row r="4" spans="2:46" ht="42" customHeight="1" thickBot="1" x14ac:dyDescent="0.35">
      <c r="C4" s="882"/>
      <c r="D4" s="883"/>
      <c r="E4" s="869" t="s">
        <v>152</v>
      </c>
      <c r="F4" s="869"/>
      <c r="G4" s="870" t="s">
        <v>606</v>
      </c>
      <c r="H4" s="870"/>
      <c r="I4" s="870"/>
      <c r="J4" s="870"/>
      <c r="K4" s="870"/>
      <c r="L4" s="870"/>
      <c r="M4" s="870"/>
      <c r="N4" s="870"/>
      <c r="O4" s="870"/>
      <c r="P4" s="870"/>
      <c r="Q4" s="870"/>
      <c r="R4" s="870"/>
      <c r="S4" s="870"/>
      <c r="T4" s="870"/>
      <c r="U4" s="870"/>
      <c r="V4" s="870"/>
      <c r="W4" s="870"/>
      <c r="X4" s="870"/>
      <c r="Y4" s="870"/>
      <c r="Z4" s="870"/>
      <c r="AA4" s="870"/>
      <c r="AB4" s="870"/>
      <c r="AC4" s="870"/>
      <c r="AD4" s="870"/>
      <c r="AE4" s="870"/>
      <c r="AF4" s="870"/>
      <c r="AG4" s="870"/>
      <c r="AH4" s="870"/>
      <c r="AI4" s="870"/>
      <c r="AJ4" s="870"/>
      <c r="AK4" s="870"/>
      <c r="AL4" s="870"/>
      <c r="AM4" s="870"/>
      <c r="AN4" s="870"/>
      <c r="AO4" s="870"/>
      <c r="AP4" s="870"/>
      <c r="AQ4" s="870"/>
      <c r="AR4" s="888" t="s">
        <v>874</v>
      </c>
      <c r="AS4" s="889"/>
      <c r="AT4" s="378">
        <v>43776</v>
      </c>
    </row>
    <row r="5" spans="2:46" ht="62.25" customHeight="1" thickBot="1" x14ac:dyDescent="0.35">
      <c r="C5" s="871" t="s">
        <v>186</v>
      </c>
      <c r="D5" s="872"/>
      <c r="E5" s="872"/>
      <c r="F5" s="872"/>
      <c r="G5" s="872"/>
      <c r="H5" s="872"/>
      <c r="I5" s="872"/>
      <c r="J5" s="872"/>
      <c r="K5" s="872"/>
      <c r="L5" s="872"/>
      <c r="M5" s="872"/>
      <c r="N5" s="872"/>
      <c r="O5" s="872"/>
      <c r="P5" s="872"/>
      <c r="Q5" s="872"/>
      <c r="R5" s="872"/>
      <c r="S5" s="872"/>
      <c r="T5" s="872"/>
      <c r="U5" s="872"/>
      <c r="V5" s="872"/>
      <c r="W5" s="872"/>
      <c r="X5" s="872"/>
      <c r="Y5" s="872"/>
      <c r="Z5" s="872"/>
      <c r="AA5" s="872"/>
      <c r="AB5" s="872"/>
      <c r="AC5" s="872"/>
      <c r="AD5" s="872"/>
      <c r="AE5" s="872"/>
      <c r="AF5" s="872"/>
      <c r="AG5" s="872"/>
      <c r="AH5" s="872"/>
      <c r="AI5" s="872"/>
      <c r="AJ5" s="872"/>
      <c r="AK5" s="872"/>
      <c r="AL5" s="872"/>
      <c r="AM5" s="872"/>
      <c r="AN5" s="872"/>
      <c r="AO5" s="872"/>
      <c r="AP5" s="872"/>
      <c r="AQ5" s="872"/>
      <c r="AR5" s="872"/>
      <c r="AS5" s="872"/>
      <c r="AT5" s="873"/>
    </row>
    <row r="6" spans="2:46" ht="23.25" customHeight="1" thickBot="1" x14ac:dyDescent="0.35">
      <c r="C6" s="874" t="s">
        <v>820</v>
      </c>
      <c r="D6" s="875"/>
      <c r="E6" s="875"/>
      <c r="F6" s="875"/>
      <c r="G6" s="875"/>
      <c r="H6" s="875"/>
      <c r="I6" s="875"/>
      <c r="J6" s="875"/>
      <c r="K6" s="875"/>
      <c r="L6" s="875"/>
      <c r="M6" s="875"/>
      <c r="N6" s="875"/>
      <c r="O6" s="875"/>
      <c r="P6" s="875"/>
      <c r="Q6" s="875"/>
      <c r="R6" s="875"/>
      <c r="S6" s="875"/>
      <c r="T6" s="875"/>
      <c r="U6" s="875"/>
      <c r="V6" s="875"/>
      <c r="W6" s="875"/>
      <c r="X6" s="875"/>
      <c r="Y6" s="875"/>
      <c r="Z6" s="875"/>
      <c r="AA6" s="875"/>
      <c r="AB6" s="875"/>
      <c r="AC6" s="875"/>
      <c r="AD6" s="875"/>
      <c r="AE6" s="875"/>
      <c r="AF6" s="875"/>
      <c r="AG6" s="875"/>
      <c r="AH6" s="875"/>
      <c r="AI6" s="875"/>
      <c r="AJ6" s="875"/>
      <c r="AK6" s="875"/>
      <c r="AL6" s="875"/>
      <c r="AM6" s="875"/>
      <c r="AN6" s="875"/>
      <c r="AO6" s="875"/>
      <c r="AP6" s="875"/>
      <c r="AQ6" s="875"/>
      <c r="AR6" s="875"/>
      <c r="AS6" s="875"/>
      <c r="AT6" s="876"/>
    </row>
    <row r="7" spans="2:46" ht="27.75" customHeight="1" thickBot="1" x14ac:dyDescent="0.35">
      <c r="C7" s="877" t="s">
        <v>188</v>
      </c>
      <c r="D7" s="878"/>
      <c r="E7" s="878"/>
      <c r="F7" s="878"/>
      <c r="G7" s="878"/>
      <c r="H7" s="878"/>
      <c r="I7" s="878"/>
      <c r="J7" s="878"/>
      <c r="K7" s="878"/>
      <c r="L7" s="878"/>
      <c r="M7" s="878"/>
      <c r="N7" s="878"/>
      <c r="O7" s="878"/>
      <c r="P7" s="878"/>
      <c r="Q7" s="878"/>
      <c r="R7" s="878"/>
      <c r="S7" s="878"/>
      <c r="T7" s="878"/>
      <c r="U7" s="878"/>
      <c r="V7" s="878"/>
      <c r="W7" s="878"/>
      <c r="X7" s="878"/>
      <c r="Y7" s="878"/>
      <c r="Z7" s="878"/>
      <c r="AA7" s="878"/>
      <c r="AB7" s="878"/>
      <c r="AC7" s="878"/>
      <c r="AD7" s="878"/>
      <c r="AE7" s="878"/>
      <c r="AF7" s="878"/>
      <c r="AG7" s="878"/>
      <c r="AH7" s="878"/>
      <c r="AI7" s="878"/>
      <c r="AJ7" s="878"/>
      <c r="AK7" s="878"/>
      <c r="AL7" s="878"/>
      <c r="AM7" s="878"/>
      <c r="AN7" s="878"/>
      <c r="AO7" s="878"/>
      <c r="AP7" s="878"/>
      <c r="AQ7" s="878"/>
      <c r="AR7" s="878"/>
      <c r="AS7" s="878"/>
      <c r="AT7" s="879"/>
    </row>
    <row r="8" spans="2:46" ht="45" customHeight="1" thickTop="1" thickBot="1" x14ac:dyDescent="0.35">
      <c r="C8" s="911" t="s">
        <v>152</v>
      </c>
      <c r="D8" s="913" t="s">
        <v>183</v>
      </c>
      <c r="E8" s="914" t="s">
        <v>182</v>
      </c>
      <c r="F8" s="915"/>
      <c r="G8" s="928" t="s">
        <v>187</v>
      </c>
      <c r="H8" s="929"/>
      <c r="I8" s="929"/>
      <c r="J8" s="929"/>
      <c r="K8" s="929"/>
      <c r="L8" s="929"/>
      <c r="M8" s="930"/>
      <c r="N8" s="894" t="s">
        <v>201</v>
      </c>
      <c r="O8" s="895"/>
      <c r="P8" s="895"/>
      <c r="Q8" s="895"/>
      <c r="R8" s="895"/>
      <c r="S8" s="895"/>
      <c r="T8" s="895"/>
      <c r="U8" s="895"/>
      <c r="V8" s="895"/>
      <c r="W8" s="895"/>
      <c r="X8" s="895"/>
      <c r="Y8" s="895"/>
      <c r="Z8" s="895"/>
      <c r="AA8" s="895"/>
      <c r="AB8" s="895"/>
      <c r="AC8" s="896"/>
      <c r="AD8" s="379" t="s">
        <v>213</v>
      </c>
      <c r="AE8" s="931" t="s">
        <v>266</v>
      </c>
      <c r="AF8" s="932"/>
      <c r="AG8" s="900" t="s">
        <v>352</v>
      </c>
      <c r="AH8" s="935" t="s">
        <v>157</v>
      </c>
      <c r="AI8" s="936"/>
      <c r="AJ8" s="900" t="s">
        <v>158</v>
      </c>
      <c r="AK8" s="935" t="s">
        <v>1858</v>
      </c>
      <c r="AL8" s="935" t="s">
        <v>1859</v>
      </c>
      <c r="AM8" s="897" t="s">
        <v>277</v>
      </c>
      <c r="AN8" s="900" t="s">
        <v>159</v>
      </c>
      <c r="AO8" s="935" t="s">
        <v>1860</v>
      </c>
      <c r="AP8" s="935" t="s">
        <v>1861</v>
      </c>
      <c r="AQ8" s="920" t="s">
        <v>278</v>
      </c>
      <c r="AR8" s="923" t="s">
        <v>276</v>
      </c>
      <c r="AS8" s="924"/>
      <c r="AT8" s="940" t="s">
        <v>185</v>
      </c>
    </row>
    <row r="9" spans="2:46" ht="77.25" customHeight="1" thickBot="1" x14ac:dyDescent="0.35">
      <c r="C9" s="912"/>
      <c r="D9" s="893"/>
      <c r="E9" s="916"/>
      <c r="F9" s="917"/>
      <c r="G9" s="918" t="s">
        <v>879</v>
      </c>
      <c r="H9" s="892" t="s">
        <v>189</v>
      </c>
      <c r="I9" s="892" t="s">
        <v>190</v>
      </c>
      <c r="J9" s="890" t="s">
        <v>1862</v>
      </c>
      <c r="K9" s="890" t="s">
        <v>1863</v>
      </c>
      <c r="L9" s="892" t="s">
        <v>191</v>
      </c>
      <c r="M9" s="907" t="s">
        <v>192</v>
      </c>
      <c r="N9" s="909" t="s">
        <v>1864</v>
      </c>
      <c r="O9" s="910"/>
      <c r="P9" s="905" t="s">
        <v>1865</v>
      </c>
      <c r="Q9" s="910"/>
      <c r="R9" s="905" t="s">
        <v>1866</v>
      </c>
      <c r="S9" s="910"/>
      <c r="T9" s="905" t="s">
        <v>1867</v>
      </c>
      <c r="U9" s="906"/>
      <c r="V9" s="905" t="s">
        <v>1868</v>
      </c>
      <c r="W9" s="906"/>
      <c r="X9" s="905" t="s">
        <v>1869</v>
      </c>
      <c r="Y9" s="906"/>
      <c r="Z9" s="905" t="s">
        <v>1870</v>
      </c>
      <c r="AA9" s="906"/>
      <c r="AB9" s="892" t="s">
        <v>203</v>
      </c>
      <c r="AC9" s="907" t="s">
        <v>202</v>
      </c>
      <c r="AD9" s="903" t="s">
        <v>1871</v>
      </c>
      <c r="AE9" s="933"/>
      <c r="AF9" s="934"/>
      <c r="AG9" s="901"/>
      <c r="AH9" s="937"/>
      <c r="AI9" s="938"/>
      <c r="AJ9" s="901"/>
      <c r="AK9" s="937"/>
      <c r="AL9" s="937"/>
      <c r="AM9" s="898"/>
      <c r="AN9" s="901"/>
      <c r="AO9" s="937"/>
      <c r="AP9" s="937"/>
      <c r="AQ9" s="921"/>
      <c r="AR9" s="925"/>
      <c r="AS9" s="926"/>
      <c r="AT9" s="941"/>
    </row>
    <row r="10" spans="2:46" ht="38.25" customHeight="1" thickBot="1" x14ac:dyDescent="0.35">
      <c r="C10" s="912"/>
      <c r="D10" s="893"/>
      <c r="E10" s="916"/>
      <c r="F10" s="917"/>
      <c r="G10" s="919"/>
      <c r="H10" s="893"/>
      <c r="I10" s="893"/>
      <c r="J10" s="891"/>
      <c r="K10" s="891"/>
      <c r="L10" s="893"/>
      <c r="M10" s="908"/>
      <c r="N10" s="380" t="s">
        <v>193</v>
      </c>
      <c r="O10" s="381" t="s">
        <v>194</v>
      </c>
      <c r="P10" s="381" t="s">
        <v>195</v>
      </c>
      <c r="Q10" s="381" t="s">
        <v>194</v>
      </c>
      <c r="R10" s="381" t="s">
        <v>196</v>
      </c>
      <c r="S10" s="381" t="s">
        <v>194</v>
      </c>
      <c r="T10" s="381" t="s">
        <v>197</v>
      </c>
      <c r="U10" s="381" t="s">
        <v>194</v>
      </c>
      <c r="V10" s="381" t="s">
        <v>198</v>
      </c>
      <c r="W10" s="381" t="s">
        <v>194</v>
      </c>
      <c r="X10" s="381" t="s">
        <v>199</v>
      </c>
      <c r="Y10" s="381" t="s">
        <v>194</v>
      </c>
      <c r="Z10" s="381" t="s">
        <v>200</v>
      </c>
      <c r="AA10" s="381" t="s">
        <v>194</v>
      </c>
      <c r="AB10" s="893"/>
      <c r="AC10" s="908"/>
      <c r="AD10" s="904"/>
      <c r="AE10" s="382" t="s">
        <v>267</v>
      </c>
      <c r="AF10" s="383" t="s">
        <v>268</v>
      </c>
      <c r="AG10" s="902"/>
      <c r="AH10" s="384" t="s">
        <v>268</v>
      </c>
      <c r="AI10" s="385" t="s">
        <v>267</v>
      </c>
      <c r="AJ10" s="902"/>
      <c r="AK10" s="939"/>
      <c r="AL10" s="939"/>
      <c r="AM10" s="899"/>
      <c r="AN10" s="902"/>
      <c r="AO10" s="939"/>
      <c r="AP10" s="939"/>
      <c r="AQ10" s="922"/>
      <c r="AR10" s="915"/>
      <c r="AS10" s="927"/>
      <c r="AT10" s="942"/>
    </row>
    <row r="11" spans="2:46" s="396" customFormat="1" ht="163.5" customHeight="1" x14ac:dyDescent="0.3">
      <c r="B11" s="949">
        <v>1</v>
      </c>
      <c r="C11" s="804" t="str">
        <f>'3-IDENTIFICACIÓN DEL RIESGO'!B11</f>
        <v>Direccionamiento Estratégico</v>
      </c>
      <c r="D11" s="867" t="str">
        <f>'3-IDENTIFICACIÓN DEL RIESGO'!E11</f>
        <v>1. Oficina del Planeación.</v>
      </c>
      <c r="E11" s="867" t="str">
        <f>'3-IDENTIFICACIÓN DEL RIESGO'!G11</f>
        <v>Aprobar planes no pertinentes a la entidad.</v>
      </c>
      <c r="F11" s="867"/>
      <c r="G11" s="386" t="s">
        <v>1589</v>
      </c>
      <c r="H11" s="386" t="s">
        <v>635</v>
      </c>
      <c r="I11" s="386" t="s">
        <v>1590</v>
      </c>
      <c r="J11" s="386" t="s">
        <v>1591</v>
      </c>
      <c r="K11" s="386" t="s">
        <v>1592</v>
      </c>
      <c r="L11" s="386" t="s">
        <v>1593</v>
      </c>
      <c r="M11" s="387" t="s">
        <v>1594</v>
      </c>
      <c r="N11" s="388" t="s">
        <v>204</v>
      </c>
      <c r="O11" s="389">
        <f t="shared" ref="O11:O101" si="0">IF(N11="Asignado",15,IF(N11="NO asignado",0))</f>
        <v>15</v>
      </c>
      <c r="P11" s="390" t="s">
        <v>205</v>
      </c>
      <c r="Q11" s="389">
        <f t="shared" ref="Q11:Q101" si="1">IF(P11="Adecuado",15,IF(P11="Inadecuado",0))</f>
        <v>15</v>
      </c>
      <c r="R11" s="390" t="s">
        <v>206</v>
      </c>
      <c r="S11" s="389">
        <f t="shared" ref="S11:S101" si="2">IF(R11="Oportuna",15,IF(R11="Inoportuna",0))</f>
        <v>15</v>
      </c>
      <c r="T11" s="390" t="s">
        <v>60</v>
      </c>
      <c r="U11" s="389">
        <f t="shared" ref="U11:U69" si="3">IF(T11="Prevenir",15,IF(T11="Detectar",10,IF(T11="No es un control",0)))</f>
        <v>15</v>
      </c>
      <c r="V11" s="390" t="s">
        <v>207</v>
      </c>
      <c r="W11" s="389">
        <f t="shared" ref="W11:W69" si="4">IF(V11="Confiable",15,IF(V11="No confiable",0))</f>
        <v>15</v>
      </c>
      <c r="X11" s="390" t="s">
        <v>208</v>
      </c>
      <c r="Y11" s="389">
        <f t="shared" ref="Y11:Y101" si="5">IF(X11="Se investigan oportunamente",15,IF(X11="No se investigan oportunamente",0))</f>
        <v>15</v>
      </c>
      <c r="Z11" s="390" t="s">
        <v>209</v>
      </c>
      <c r="AA11" s="389">
        <f t="shared" ref="AA11:AA69" si="6">IF(Z11="Completa",10,IF(Z11="Incompleta",5,IF(Z11="No existe",0)))</f>
        <v>10</v>
      </c>
      <c r="AB11" s="391">
        <f t="shared" ref="AB11:AB69" si="7">O11+Q11+S11+U11+W11+Y11+AA11</f>
        <v>100</v>
      </c>
      <c r="AC11" s="392" t="str">
        <f t="shared" ref="AC11:AC69" si="8">IF(AB11&lt;86,"Débil",(IF(AB11&lt;96,"Moderado","Fuerte")))</f>
        <v>Fuerte</v>
      </c>
      <c r="AD11" s="393" t="s">
        <v>63</v>
      </c>
      <c r="AE11" s="394" t="str">
        <f t="shared" ref="AE11:AE101" si="9">IF(OR(AND(AC11="Fuerte",AD11="Moderado"),AND(AC11="Moderado",AD11="Fuerte"),AND(AC11="Moderado",AD11="Moderado")),"Moderado",IF(OR(AND(AC11="Fuerte",AD11="Débil"),AND(AC11="Moderado",AD11="Débil"),AND(AC11="Débil")),"Débil",IF(AND(AC11="Fuerte",AD11="Fuerte"),"Fuerte")))</f>
        <v>Fuerte</v>
      </c>
      <c r="AF11" s="395" t="str">
        <f t="shared" ref="AF11:AF69" si="10">IF(AE11="Fuerte","100",IF(AE11="Moderado","50",IF(AE11="Débil","0")))</f>
        <v>100</v>
      </c>
      <c r="AG11" s="861">
        <v>1</v>
      </c>
      <c r="AH11" s="850">
        <f>(AF11+AF12+AF13)/AG11</f>
        <v>100</v>
      </c>
      <c r="AI11" s="840" t="str">
        <f>IF(AH11&lt;50,"Débil",IF(AH11&lt;=99,"Moderado",IF(AH11=100,"Fuerte",IF(AH11="","ERROR"))))</f>
        <v>Fuerte</v>
      </c>
      <c r="AJ11" s="841" t="s">
        <v>162</v>
      </c>
      <c r="AK11" s="840">
        <f>IF(AI11="Débil",0,IF(AND(AI11="Moderado",AJ11="Directamente"),1,IF(AND(AI11="Moderado",AJ11="No disminuye"),0,IF(AND(AI11="Fuerte",AJ11="Directamente"),2,IF(AND(AI11="Fuerte",AJ11="No disminuye"),0)))))</f>
        <v>2</v>
      </c>
      <c r="AL11" s="840">
        <f>'4-VALORACIÓN DEL RIESGO'!P10-'5-CONTROLES'!AK11:AK13</f>
        <v>1</v>
      </c>
      <c r="AM11" s="840" t="str">
        <f>IF(AL11=5,"Casi Seguro",IF(AL11=4,"Probable",IF(AL11=3,"Posible",IF(AL11=2,"Improbable",IF(AL11=1,"Rara Vez",IF(AL11=0,"Rara Vez",IF(AL11&lt;0,"Rara Vez")))))))</f>
        <v>Rara Vez</v>
      </c>
      <c r="AN11" s="841" t="s">
        <v>164</v>
      </c>
      <c r="AO11" s="840">
        <f>IF(AI11="Débil",0,IF(AND(AI11="Moderado",AN11="Directamente"),1,IF(AND(AI11="Moderado",AN11="Indirectamente"),0,IF(AND(AI11="Moderado",AN11="No disminuye"),0,IF(AND(AI11="Fuerte",AN11="Directamente"),2,IF(AND(AI11="Fuerte",AN11="Indirectamente"),1,IF(AND(AI11="Fuerte",AN11="No disminuye"),0)))))))</f>
        <v>0</v>
      </c>
      <c r="AP11" s="840">
        <f>'4-VALORACIÓN DEL RIESGO'!Z10-'5-CONTROLES'!AO11:AO13</f>
        <v>4</v>
      </c>
      <c r="AQ11" s="840" t="str">
        <f>IF(AP11&lt;=1,"Insignificante",IF(AP11=2,"Menor",IF(AP11=3,"Moderado",IF(AP11=4,"Mayor",IF(AP11&gt;=5,"Catastrófico")))))</f>
        <v>Mayor</v>
      </c>
      <c r="AR11" s="840"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840"/>
      <c r="AT11" s="845" t="s">
        <v>9</v>
      </c>
    </row>
    <row r="12" spans="2:46" s="396" customFormat="1" ht="25.5" customHeight="1" x14ac:dyDescent="0.3">
      <c r="B12" s="949"/>
      <c r="C12" s="804"/>
      <c r="D12" s="867"/>
      <c r="E12" s="867"/>
      <c r="F12" s="867"/>
      <c r="G12" s="386"/>
      <c r="H12" s="386"/>
      <c r="I12" s="386"/>
      <c r="J12" s="386"/>
      <c r="K12" s="386"/>
      <c r="L12" s="386"/>
      <c r="M12" s="387"/>
      <c r="N12" s="397"/>
      <c r="O12" s="398" t="b">
        <f t="shared" si="0"/>
        <v>0</v>
      </c>
      <c r="P12" s="399"/>
      <c r="Q12" s="398" t="b">
        <f t="shared" si="1"/>
        <v>0</v>
      </c>
      <c r="R12" s="399"/>
      <c r="S12" s="398" t="b">
        <f t="shared" si="2"/>
        <v>0</v>
      </c>
      <c r="T12" s="399"/>
      <c r="U12" s="398" t="b">
        <f t="shared" si="3"/>
        <v>0</v>
      </c>
      <c r="V12" s="399"/>
      <c r="W12" s="398" t="b">
        <f t="shared" si="4"/>
        <v>0</v>
      </c>
      <c r="X12" s="399"/>
      <c r="Y12" s="398" t="b">
        <f t="shared" si="5"/>
        <v>0</v>
      </c>
      <c r="Z12" s="399"/>
      <c r="AA12" s="398" t="b">
        <f t="shared" si="6"/>
        <v>0</v>
      </c>
      <c r="AB12" s="434">
        <f t="shared" si="7"/>
        <v>0</v>
      </c>
      <c r="AC12" s="400" t="str">
        <f t="shared" si="8"/>
        <v>Débil</v>
      </c>
      <c r="AD12" s="401"/>
      <c r="AE12" s="402" t="str">
        <f t="shared" si="9"/>
        <v>Débil</v>
      </c>
      <c r="AF12" s="403" t="str">
        <f t="shared" si="10"/>
        <v>0</v>
      </c>
      <c r="AG12" s="862"/>
      <c r="AH12" s="850"/>
      <c r="AI12" s="840"/>
      <c r="AJ12" s="841"/>
      <c r="AK12" s="840"/>
      <c r="AL12" s="840"/>
      <c r="AM12" s="840"/>
      <c r="AN12" s="841"/>
      <c r="AO12" s="840"/>
      <c r="AP12" s="840"/>
      <c r="AQ12" s="840"/>
      <c r="AR12" s="840"/>
      <c r="AS12" s="840"/>
      <c r="AT12" s="845"/>
    </row>
    <row r="13" spans="2:46" s="396" customFormat="1" ht="25.5" customHeight="1" thickBot="1" x14ac:dyDescent="0.35">
      <c r="B13" s="949"/>
      <c r="C13" s="804"/>
      <c r="D13" s="867"/>
      <c r="E13" s="867"/>
      <c r="F13" s="867"/>
      <c r="G13" s="386"/>
      <c r="H13" s="386"/>
      <c r="I13" s="386"/>
      <c r="J13" s="386"/>
      <c r="K13" s="386"/>
      <c r="L13" s="386"/>
      <c r="M13" s="387"/>
      <c r="N13" s="404"/>
      <c r="O13" s="405" t="b">
        <f t="shared" si="0"/>
        <v>0</v>
      </c>
      <c r="P13" s="406"/>
      <c r="Q13" s="405" t="b">
        <f t="shared" si="1"/>
        <v>0</v>
      </c>
      <c r="R13" s="406"/>
      <c r="S13" s="405" t="b">
        <f t="shared" si="2"/>
        <v>0</v>
      </c>
      <c r="T13" s="406"/>
      <c r="U13" s="405" t="b">
        <f t="shared" si="3"/>
        <v>0</v>
      </c>
      <c r="V13" s="406"/>
      <c r="W13" s="405" t="b">
        <f t="shared" si="4"/>
        <v>0</v>
      </c>
      <c r="X13" s="406"/>
      <c r="Y13" s="405" t="b">
        <f t="shared" si="5"/>
        <v>0</v>
      </c>
      <c r="Z13" s="406"/>
      <c r="AA13" s="405" t="b">
        <f t="shared" si="6"/>
        <v>0</v>
      </c>
      <c r="AB13" s="407">
        <f t="shared" si="7"/>
        <v>0</v>
      </c>
      <c r="AC13" s="408" t="str">
        <f t="shared" si="8"/>
        <v>Débil</v>
      </c>
      <c r="AD13" s="409"/>
      <c r="AE13" s="410" t="str">
        <f t="shared" si="9"/>
        <v>Débil</v>
      </c>
      <c r="AF13" s="411" t="str">
        <f t="shared" si="10"/>
        <v>0</v>
      </c>
      <c r="AG13" s="864"/>
      <c r="AH13" s="850"/>
      <c r="AI13" s="840"/>
      <c r="AJ13" s="841"/>
      <c r="AK13" s="840"/>
      <c r="AL13" s="840"/>
      <c r="AM13" s="840"/>
      <c r="AN13" s="841"/>
      <c r="AO13" s="840"/>
      <c r="AP13" s="840"/>
      <c r="AQ13" s="840"/>
      <c r="AR13" s="840"/>
      <c r="AS13" s="840"/>
      <c r="AT13" s="845"/>
    </row>
    <row r="14" spans="2:46" s="396" customFormat="1" ht="163.5" customHeight="1" x14ac:dyDescent="0.3">
      <c r="B14" s="949">
        <v>2</v>
      </c>
      <c r="C14" s="865" t="str">
        <f>'3-IDENTIFICACIÓN DEL RIESGO'!B12</f>
        <v>Direccionamiento Estratégico</v>
      </c>
      <c r="D14" s="867" t="str">
        <f>'3-IDENTIFICACIÓN DEL RIESGO'!E12</f>
        <v>1. Oficina del Planeación.</v>
      </c>
      <c r="E14" s="867" t="str">
        <f>'3-IDENTIFICACIÓN DEL RIESGO'!G12</f>
        <v xml:space="preserve"> Inscribir proyectos de inversión no adecuados a las necesidades de la entidad.</v>
      </c>
      <c r="F14" s="867"/>
      <c r="G14" s="386" t="s">
        <v>1477</v>
      </c>
      <c r="H14" s="386" t="s">
        <v>630</v>
      </c>
      <c r="I14" s="386" t="s">
        <v>1476</v>
      </c>
      <c r="J14" s="386" t="s">
        <v>1875</v>
      </c>
      <c r="K14" s="386" t="s">
        <v>1876</v>
      </c>
      <c r="L14" s="386" t="s">
        <v>1475</v>
      </c>
      <c r="M14" s="387" t="s">
        <v>1473</v>
      </c>
      <c r="N14" s="397" t="s">
        <v>204</v>
      </c>
      <c r="O14" s="398">
        <f t="shared" si="0"/>
        <v>15</v>
      </c>
      <c r="P14" s="399" t="s">
        <v>205</v>
      </c>
      <c r="Q14" s="398">
        <f t="shared" si="1"/>
        <v>15</v>
      </c>
      <c r="R14" s="399" t="s">
        <v>206</v>
      </c>
      <c r="S14" s="398">
        <f t="shared" si="2"/>
        <v>15</v>
      </c>
      <c r="T14" s="399" t="s">
        <v>60</v>
      </c>
      <c r="U14" s="398">
        <f t="shared" si="3"/>
        <v>15</v>
      </c>
      <c r="V14" s="399" t="s">
        <v>207</v>
      </c>
      <c r="W14" s="398">
        <f t="shared" si="4"/>
        <v>15</v>
      </c>
      <c r="X14" s="399" t="s">
        <v>208</v>
      </c>
      <c r="Y14" s="398">
        <f t="shared" si="5"/>
        <v>15</v>
      </c>
      <c r="Z14" s="399" t="s">
        <v>209</v>
      </c>
      <c r="AA14" s="398">
        <f t="shared" si="6"/>
        <v>10</v>
      </c>
      <c r="AB14" s="434">
        <f t="shared" si="7"/>
        <v>100</v>
      </c>
      <c r="AC14" s="400" t="str">
        <f t="shared" si="8"/>
        <v>Fuerte</v>
      </c>
      <c r="AD14" s="401" t="s">
        <v>63</v>
      </c>
      <c r="AE14" s="402" t="str">
        <f t="shared" si="9"/>
        <v>Fuerte</v>
      </c>
      <c r="AF14" s="403" t="str">
        <f t="shared" si="10"/>
        <v>100</v>
      </c>
      <c r="AG14" s="862">
        <v>2</v>
      </c>
      <c r="AH14" s="850">
        <f>(AF14+AF15+AF16)/AG14</f>
        <v>100</v>
      </c>
      <c r="AI14" s="840" t="str">
        <f>IF(AH14&lt;50,"Débil",IF(AH14&lt;=99,"Moderado",IF(AH14=100,"Fuerte",IF(AH14="","ERROR"))))</f>
        <v>Fuerte</v>
      </c>
      <c r="AJ14" s="841" t="s">
        <v>162</v>
      </c>
      <c r="AK14" s="840">
        <f>IF(AI14="Débil",0,IF(AND(AI14="Moderado",AJ14="Directamente"),1,IF(AND(AI14="Moderado",AJ14="No disminuye"),0,IF(AND(AI14="Fuerte",AJ14="Directamente"),2,IF(AND(AI14="Fuerte",AJ14="No disminuye"),0)))))</f>
        <v>2</v>
      </c>
      <c r="AL14" s="840">
        <f>'4-VALORACIÓN DEL RIESGO'!P11-'5-CONTROLES'!AK14:AK16</f>
        <v>2</v>
      </c>
      <c r="AM14" s="840" t="str">
        <f>IF(AL14=5,"Casi Seguro",IF(AL14=4,"Probable",IF(AL14=3,"Posible",IF(AL14=2,"Improbable",IF(AL14=1,"Rara Vez",IF(AL14=0,"Rara Vez",IF(AL14&lt;0,"Rara Vez")))))))</f>
        <v>Improbable</v>
      </c>
      <c r="AN14" s="841" t="s">
        <v>164</v>
      </c>
      <c r="AO14" s="840">
        <f>IF(AI14="Débil",0,IF(AND(AI14="Moderado",AN14="Directamente"),1,IF(AND(AI14="Moderado",AN14="Indirectamente"),0,IF(AND(AI14="Moderado",AN14="No disminuye"),0,IF(AND(AI14="Fuerte",AN14="Directamente"),2,IF(AND(AI14="Fuerte",AN14="Indirectamente"),1,IF(AND(AI14="Fuerte",AN14="No disminuye"),0)))))))</f>
        <v>0</v>
      </c>
      <c r="AP14" s="840">
        <f>'4-VALORACIÓN DEL RIESGO'!Z11-'5-CONTROLES'!AO14:AO16</f>
        <v>5</v>
      </c>
      <c r="AQ14" s="842" t="str">
        <f>IF(AP14&lt;=1,"Insignificante",IF(AP14=2,"Menor",IF(AP14=3,"Moderado",IF(AP14=4,"Mayor",IF(AP14&gt;=5,"Catastrófico")))))</f>
        <v>Catastrófico</v>
      </c>
      <c r="AR14" s="840" t="str">
        <f t="shared" ref="AR14" si="11">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840"/>
      <c r="AT14" s="845" t="s">
        <v>9</v>
      </c>
    </row>
    <row r="15" spans="2:46" s="396" customFormat="1" ht="163.5" customHeight="1" x14ac:dyDescent="0.3">
      <c r="B15" s="949"/>
      <c r="C15" s="865"/>
      <c r="D15" s="867"/>
      <c r="E15" s="867"/>
      <c r="F15" s="867"/>
      <c r="G15" s="386" t="s">
        <v>1477</v>
      </c>
      <c r="H15" s="386" t="s">
        <v>630</v>
      </c>
      <c r="I15" s="386" t="s">
        <v>1476</v>
      </c>
      <c r="J15" s="386" t="s">
        <v>1478</v>
      </c>
      <c r="K15" s="386" t="s">
        <v>1479</v>
      </c>
      <c r="L15" s="386" t="s">
        <v>1475</v>
      </c>
      <c r="M15" s="387" t="s">
        <v>1474</v>
      </c>
      <c r="N15" s="397" t="s">
        <v>204</v>
      </c>
      <c r="O15" s="398">
        <f t="shared" si="0"/>
        <v>15</v>
      </c>
      <c r="P15" s="399" t="s">
        <v>205</v>
      </c>
      <c r="Q15" s="398">
        <f t="shared" si="1"/>
        <v>15</v>
      </c>
      <c r="R15" s="399" t="s">
        <v>206</v>
      </c>
      <c r="S15" s="398">
        <f t="shared" si="2"/>
        <v>15</v>
      </c>
      <c r="T15" s="399" t="s">
        <v>60</v>
      </c>
      <c r="U15" s="398">
        <f t="shared" si="3"/>
        <v>15</v>
      </c>
      <c r="V15" s="399" t="s">
        <v>207</v>
      </c>
      <c r="W15" s="398">
        <f t="shared" si="4"/>
        <v>15</v>
      </c>
      <c r="X15" s="399" t="s">
        <v>208</v>
      </c>
      <c r="Y15" s="398">
        <f t="shared" si="5"/>
        <v>15</v>
      </c>
      <c r="Z15" s="399" t="s">
        <v>209</v>
      </c>
      <c r="AA15" s="398">
        <f t="shared" si="6"/>
        <v>10</v>
      </c>
      <c r="AB15" s="434">
        <f t="shared" si="7"/>
        <v>100</v>
      </c>
      <c r="AC15" s="400" t="str">
        <f t="shared" si="8"/>
        <v>Fuerte</v>
      </c>
      <c r="AD15" s="401" t="s">
        <v>63</v>
      </c>
      <c r="AE15" s="402" t="str">
        <f t="shared" si="9"/>
        <v>Fuerte</v>
      </c>
      <c r="AF15" s="403" t="str">
        <f t="shared" si="10"/>
        <v>100</v>
      </c>
      <c r="AG15" s="862"/>
      <c r="AH15" s="850"/>
      <c r="AI15" s="840"/>
      <c r="AJ15" s="841"/>
      <c r="AK15" s="840"/>
      <c r="AL15" s="840"/>
      <c r="AM15" s="840"/>
      <c r="AN15" s="841"/>
      <c r="AO15" s="840"/>
      <c r="AP15" s="840"/>
      <c r="AQ15" s="843"/>
      <c r="AR15" s="840"/>
      <c r="AS15" s="840"/>
      <c r="AT15" s="845"/>
    </row>
    <row r="16" spans="2:46" s="396" customFormat="1" ht="25.5" customHeight="1" thickBot="1" x14ac:dyDescent="0.35">
      <c r="B16" s="949"/>
      <c r="C16" s="865"/>
      <c r="D16" s="867"/>
      <c r="E16" s="867"/>
      <c r="F16" s="867"/>
      <c r="G16" s="386"/>
      <c r="H16" s="386"/>
      <c r="I16" s="386"/>
      <c r="J16" s="386"/>
      <c r="K16" s="386"/>
      <c r="L16" s="386"/>
      <c r="M16" s="387"/>
      <c r="N16" s="412"/>
      <c r="O16" s="413" t="b">
        <f t="shared" si="0"/>
        <v>0</v>
      </c>
      <c r="P16" s="414"/>
      <c r="Q16" s="413" t="b">
        <f t="shared" si="1"/>
        <v>0</v>
      </c>
      <c r="R16" s="414"/>
      <c r="S16" s="413" t="b">
        <f t="shared" si="2"/>
        <v>0</v>
      </c>
      <c r="T16" s="414"/>
      <c r="U16" s="413" t="b">
        <f t="shared" si="3"/>
        <v>0</v>
      </c>
      <c r="V16" s="414"/>
      <c r="W16" s="413" t="b">
        <f t="shared" si="4"/>
        <v>0</v>
      </c>
      <c r="X16" s="414"/>
      <c r="Y16" s="413" t="b">
        <f t="shared" si="5"/>
        <v>0</v>
      </c>
      <c r="Z16" s="414"/>
      <c r="AA16" s="413" t="b">
        <f t="shared" si="6"/>
        <v>0</v>
      </c>
      <c r="AB16" s="433">
        <f t="shared" si="7"/>
        <v>0</v>
      </c>
      <c r="AC16" s="415" t="str">
        <f t="shared" si="8"/>
        <v>Débil</v>
      </c>
      <c r="AD16" s="416"/>
      <c r="AE16" s="417" t="str">
        <f t="shared" si="9"/>
        <v>Débil</v>
      </c>
      <c r="AF16" s="418" t="str">
        <f t="shared" si="10"/>
        <v>0</v>
      </c>
      <c r="AG16" s="862"/>
      <c r="AH16" s="850"/>
      <c r="AI16" s="840"/>
      <c r="AJ16" s="841"/>
      <c r="AK16" s="840"/>
      <c r="AL16" s="840"/>
      <c r="AM16" s="840"/>
      <c r="AN16" s="841"/>
      <c r="AO16" s="840"/>
      <c r="AP16" s="840"/>
      <c r="AQ16" s="844"/>
      <c r="AR16" s="840"/>
      <c r="AS16" s="840"/>
      <c r="AT16" s="845"/>
    </row>
    <row r="17" spans="2:46" s="396" customFormat="1" ht="163.5" customHeight="1" x14ac:dyDescent="0.3">
      <c r="B17" s="949">
        <v>3</v>
      </c>
      <c r="C17" s="865" t="str">
        <f>'3-IDENTIFICACIÓN DEL RIESGO'!B13</f>
        <v>Direccionamiento Estratégico</v>
      </c>
      <c r="D17" s="867" t="str">
        <f>'3-IDENTIFICACIÓN DEL RIESGO'!E13</f>
        <v>1. Oficina del Planeación.</v>
      </c>
      <c r="E17" s="867" t="str">
        <f>'3-IDENTIFICACIÓN DEL RIESGO'!G13</f>
        <v>Planeación inoportuna de cada vigencia</v>
      </c>
      <c r="F17" s="867"/>
      <c r="G17" s="386" t="s">
        <v>716</v>
      </c>
      <c r="H17" s="386" t="s">
        <v>635</v>
      </c>
      <c r="I17" s="386" t="s">
        <v>1600</v>
      </c>
      <c r="J17" s="386" t="s">
        <v>1605</v>
      </c>
      <c r="K17" s="386" t="s">
        <v>1606</v>
      </c>
      <c r="L17" s="386" t="s">
        <v>1599</v>
      </c>
      <c r="M17" s="387" t="s">
        <v>1604</v>
      </c>
      <c r="N17" s="388" t="s">
        <v>204</v>
      </c>
      <c r="O17" s="389">
        <f t="shared" si="0"/>
        <v>15</v>
      </c>
      <c r="P17" s="390" t="s">
        <v>205</v>
      </c>
      <c r="Q17" s="389">
        <f t="shared" si="1"/>
        <v>15</v>
      </c>
      <c r="R17" s="390" t="s">
        <v>206</v>
      </c>
      <c r="S17" s="389">
        <f t="shared" si="2"/>
        <v>15</v>
      </c>
      <c r="T17" s="390" t="s">
        <v>60</v>
      </c>
      <c r="U17" s="389">
        <f t="shared" si="3"/>
        <v>15</v>
      </c>
      <c r="V17" s="390" t="s">
        <v>207</v>
      </c>
      <c r="W17" s="389">
        <f t="shared" si="4"/>
        <v>15</v>
      </c>
      <c r="X17" s="390" t="s">
        <v>208</v>
      </c>
      <c r="Y17" s="389">
        <f t="shared" si="5"/>
        <v>15</v>
      </c>
      <c r="Z17" s="390" t="s">
        <v>209</v>
      </c>
      <c r="AA17" s="389">
        <f t="shared" si="6"/>
        <v>10</v>
      </c>
      <c r="AB17" s="391">
        <f t="shared" si="7"/>
        <v>100</v>
      </c>
      <c r="AC17" s="392" t="str">
        <f t="shared" si="8"/>
        <v>Fuerte</v>
      </c>
      <c r="AD17" s="393" t="s">
        <v>63</v>
      </c>
      <c r="AE17" s="394" t="str">
        <f t="shared" si="9"/>
        <v>Fuerte</v>
      </c>
      <c r="AF17" s="395" t="str">
        <f t="shared" si="10"/>
        <v>100</v>
      </c>
      <c r="AG17" s="861">
        <v>3</v>
      </c>
      <c r="AH17" s="850">
        <f>(AF17+AF18+AF19)/AG17</f>
        <v>66.666666666666671</v>
      </c>
      <c r="AI17" s="840" t="str">
        <f>IF(AH17&lt;50,"Débil",IF(AH17&lt;=99,"Moderado",IF(AH17=100,"Fuerte",IF(AH17="","ERROR"))))</f>
        <v>Moderado</v>
      </c>
      <c r="AJ17" s="841" t="s">
        <v>162</v>
      </c>
      <c r="AK17" s="840">
        <f>IF(AI17="Débil",0,IF(AND(AI17="Moderado",AJ17="Directamente"),1,IF(AND(AI17="Moderado",AJ17="No disminuye"),0,IF(AND(AI17="Fuerte",AJ17="Directamente"),2,IF(AND(AI17="Fuerte",AJ17="No disminuye"),0)))))</f>
        <v>1</v>
      </c>
      <c r="AL17" s="840">
        <f>'4-VALORACIÓN DEL RIESGO'!P12-'5-CONTROLES'!AK17:AK19</f>
        <v>2</v>
      </c>
      <c r="AM17" s="840" t="str">
        <f>IF(AL17=5,"Casi Seguro",IF(AL17=4,"Probable",IF(AL17=3,"Posible",IF(AL17=2,"Improbable",IF(AL17=1,"Rara Vez",IF(AL17=0,"Rara Vez",IF(AL17&lt;0,"Rara Vez")))))))</f>
        <v>Improbable</v>
      </c>
      <c r="AN17" s="841" t="s">
        <v>164</v>
      </c>
      <c r="AO17" s="840">
        <f>IF(AI17="Débil",0,IF(AND(AI17="Moderado",AN17="Directamente"),1,IF(AND(AI17="Moderado",AN17="Indirectamente"),0,IF(AND(AI17="Moderado",AN17="No disminuye"),0,IF(AND(AI17="Fuerte",AN17="Directamente"),2,IF(AND(AI17="Fuerte",AN17="Indirectamente"),1,IF(AND(AI17="Fuerte",AN17="No disminuye"),0)))))))</f>
        <v>0</v>
      </c>
      <c r="AP17" s="840">
        <f>'4-VALORACIÓN DEL RIESGO'!Z12-'5-CONTROLES'!AO17:AO19</f>
        <v>4</v>
      </c>
      <c r="AQ17" s="842" t="str">
        <f>IF(AP17&lt;=1,"Insignificante",IF(AP17=2,"Menor",IF(AP17=3,"Moderado",IF(AP17=4,"Mayor",IF(AP17&gt;=5,"Catastrófico")))))</f>
        <v>Mayor</v>
      </c>
      <c r="AR17" s="840" t="str">
        <f t="shared" ref="AR17" si="12">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840"/>
      <c r="AT17" s="845" t="s">
        <v>9</v>
      </c>
    </row>
    <row r="18" spans="2:46" s="396" customFormat="1" ht="163.5" customHeight="1" x14ac:dyDescent="0.3">
      <c r="B18" s="949"/>
      <c r="C18" s="865"/>
      <c r="D18" s="867"/>
      <c r="E18" s="867"/>
      <c r="F18" s="867"/>
      <c r="G18" s="386" t="s">
        <v>716</v>
      </c>
      <c r="H18" s="386" t="s">
        <v>635</v>
      </c>
      <c r="I18" s="386" t="s">
        <v>1600</v>
      </c>
      <c r="J18" s="386" t="s">
        <v>1602</v>
      </c>
      <c r="K18" s="386" t="s">
        <v>1603</v>
      </c>
      <c r="L18" s="386" t="s">
        <v>1601</v>
      </c>
      <c r="M18" s="387" t="s">
        <v>1595</v>
      </c>
      <c r="N18" s="397" t="s">
        <v>204</v>
      </c>
      <c r="O18" s="398">
        <f t="shared" si="0"/>
        <v>15</v>
      </c>
      <c r="P18" s="399" t="s">
        <v>214</v>
      </c>
      <c r="Q18" s="398">
        <f t="shared" si="1"/>
        <v>0</v>
      </c>
      <c r="R18" s="399" t="s">
        <v>206</v>
      </c>
      <c r="S18" s="398">
        <f t="shared" si="2"/>
        <v>15</v>
      </c>
      <c r="T18" s="399" t="s">
        <v>60</v>
      </c>
      <c r="U18" s="398">
        <f t="shared" si="3"/>
        <v>15</v>
      </c>
      <c r="V18" s="399" t="s">
        <v>207</v>
      </c>
      <c r="W18" s="398">
        <f t="shared" si="4"/>
        <v>15</v>
      </c>
      <c r="X18" s="399" t="s">
        <v>208</v>
      </c>
      <c r="Y18" s="398">
        <f t="shared" si="5"/>
        <v>15</v>
      </c>
      <c r="Z18" s="399" t="s">
        <v>211</v>
      </c>
      <c r="AA18" s="398">
        <f t="shared" si="6"/>
        <v>5</v>
      </c>
      <c r="AB18" s="434">
        <f t="shared" si="7"/>
        <v>80</v>
      </c>
      <c r="AC18" s="400" t="str">
        <f t="shared" si="8"/>
        <v>Débil</v>
      </c>
      <c r="AD18" s="401" t="s">
        <v>57</v>
      </c>
      <c r="AE18" s="402" t="str">
        <f t="shared" si="9"/>
        <v>Débil</v>
      </c>
      <c r="AF18" s="403" t="str">
        <f t="shared" si="10"/>
        <v>0</v>
      </c>
      <c r="AG18" s="862"/>
      <c r="AH18" s="850"/>
      <c r="AI18" s="840"/>
      <c r="AJ18" s="841"/>
      <c r="AK18" s="840"/>
      <c r="AL18" s="840"/>
      <c r="AM18" s="840"/>
      <c r="AN18" s="841"/>
      <c r="AO18" s="840"/>
      <c r="AP18" s="840"/>
      <c r="AQ18" s="843"/>
      <c r="AR18" s="840"/>
      <c r="AS18" s="840"/>
      <c r="AT18" s="845"/>
    </row>
    <row r="19" spans="2:46" s="396" customFormat="1" ht="163.5" customHeight="1" thickBot="1" x14ac:dyDescent="0.35">
      <c r="B19" s="949"/>
      <c r="C19" s="865"/>
      <c r="D19" s="867"/>
      <c r="E19" s="867"/>
      <c r="F19" s="867"/>
      <c r="G19" s="386" t="s">
        <v>716</v>
      </c>
      <c r="H19" s="386" t="s">
        <v>635</v>
      </c>
      <c r="I19" s="386" t="s">
        <v>1600</v>
      </c>
      <c r="J19" s="386" t="s">
        <v>1597</v>
      </c>
      <c r="K19" s="386" t="s">
        <v>1598</v>
      </c>
      <c r="L19" s="386" t="s">
        <v>1599</v>
      </c>
      <c r="M19" s="387" t="s">
        <v>1596</v>
      </c>
      <c r="N19" s="404" t="s">
        <v>204</v>
      </c>
      <c r="O19" s="405">
        <f t="shared" si="0"/>
        <v>15</v>
      </c>
      <c r="P19" s="406" t="s">
        <v>205</v>
      </c>
      <c r="Q19" s="405">
        <f t="shared" si="1"/>
        <v>15</v>
      </c>
      <c r="R19" s="406" t="s">
        <v>206</v>
      </c>
      <c r="S19" s="405">
        <f t="shared" si="2"/>
        <v>15</v>
      </c>
      <c r="T19" s="406" t="s">
        <v>60</v>
      </c>
      <c r="U19" s="405">
        <f t="shared" si="3"/>
        <v>15</v>
      </c>
      <c r="V19" s="406" t="s">
        <v>207</v>
      </c>
      <c r="W19" s="405">
        <f t="shared" si="4"/>
        <v>15</v>
      </c>
      <c r="X19" s="406" t="s">
        <v>208</v>
      </c>
      <c r="Y19" s="405">
        <f t="shared" si="5"/>
        <v>15</v>
      </c>
      <c r="Z19" s="406" t="s">
        <v>209</v>
      </c>
      <c r="AA19" s="405">
        <f t="shared" si="6"/>
        <v>10</v>
      </c>
      <c r="AB19" s="407">
        <f t="shared" si="7"/>
        <v>100</v>
      </c>
      <c r="AC19" s="408" t="str">
        <f t="shared" si="8"/>
        <v>Fuerte</v>
      </c>
      <c r="AD19" s="409" t="s">
        <v>63</v>
      </c>
      <c r="AE19" s="410" t="str">
        <f t="shared" si="9"/>
        <v>Fuerte</v>
      </c>
      <c r="AF19" s="411" t="str">
        <f t="shared" si="10"/>
        <v>100</v>
      </c>
      <c r="AG19" s="864"/>
      <c r="AH19" s="850"/>
      <c r="AI19" s="840"/>
      <c r="AJ19" s="841"/>
      <c r="AK19" s="840"/>
      <c r="AL19" s="840"/>
      <c r="AM19" s="840"/>
      <c r="AN19" s="841"/>
      <c r="AO19" s="840"/>
      <c r="AP19" s="840"/>
      <c r="AQ19" s="844"/>
      <c r="AR19" s="840"/>
      <c r="AS19" s="840"/>
      <c r="AT19" s="845"/>
    </row>
    <row r="20" spans="2:46" s="396" customFormat="1" ht="163.5" customHeight="1" x14ac:dyDescent="0.3">
      <c r="B20" s="949">
        <v>4</v>
      </c>
      <c r="C20" s="865" t="str">
        <f>'3-IDENTIFICACIÓN DEL RIESGO'!B14</f>
        <v>Direccionamiento Estratégico</v>
      </c>
      <c r="D20" s="867" t="str">
        <f>'3-IDENTIFICACIÓN DEL RIESGO'!E14</f>
        <v>1. Oficina del Planeación.</v>
      </c>
      <c r="E20" s="867" t="str">
        <f>'3-IDENTIFICACIÓN DEL RIESGO'!G14</f>
        <v>Reporte de información no pertinente a las necesidades de la Dirección General.</v>
      </c>
      <c r="F20" s="867"/>
      <c r="G20" s="386" t="s">
        <v>1172</v>
      </c>
      <c r="H20" s="386" t="s">
        <v>630</v>
      </c>
      <c r="I20" s="419" t="s">
        <v>1615</v>
      </c>
      <c r="J20" s="419" t="s">
        <v>1613</v>
      </c>
      <c r="K20" s="419" t="s">
        <v>1614</v>
      </c>
      <c r="L20" s="419" t="s">
        <v>1601</v>
      </c>
      <c r="M20" s="420" t="s">
        <v>1607</v>
      </c>
      <c r="N20" s="397" t="s">
        <v>204</v>
      </c>
      <c r="O20" s="398">
        <f t="shared" si="0"/>
        <v>15</v>
      </c>
      <c r="P20" s="399" t="s">
        <v>205</v>
      </c>
      <c r="Q20" s="398">
        <f t="shared" si="1"/>
        <v>15</v>
      </c>
      <c r="R20" s="399" t="s">
        <v>206</v>
      </c>
      <c r="S20" s="398">
        <f t="shared" si="2"/>
        <v>15</v>
      </c>
      <c r="T20" s="399" t="s">
        <v>60</v>
      </c>
      <c r="U20" s="398">
        <f t="shared" si="3"/>
        <v>15</v>
      </c>
      <c r="V20" s="399" t="s">
        <v>207</v>
      </c>
      <c r="W20" s="398">
        <f t="shared" si="4"/>
        <v>15</v>
      </c>
      <c r="X20" s="399" t="s">
        <v>208</v>
      </c>
      <c r="Y20" s="398">
        <f t="shared" si="5"/>
        <v>15</v>
      </c>
      <c r="Z20" s="399" t="s">
        <v>209</v>
      </c>
      <c r="AA20" s="398">
        <f t="shared" si="6"/>
        <v>10</v>
      </c>
      <c r="AB20" s="434">
        <f t="shared" si="7"/>
        <v>100</v>
      </c>
      <c r="AC20" s="400" t="str">
        <f t="shared" si="8"/>
        <v>Fuerte</v>
      </c>
      <c r="AD20" s="401" t="s">
        <v>63</v>
      </c>
      <c r="AE20" s="402" t="str">
        <f t="shared" si="9"/>
        <v>Fuerte</v>
      </c>
      <c r="AF20" s="403" t="str">
        <f t="shared" si="10"/>
        <v>100</v>
      </c>
      <c r="AG20" s="862">
        <v>3</v>
      </c>
      <c r="AH20" s="850">
        <f>(AF20+AF21+AF22)/AG20</f>
        <v>100</v>
      </c>
      <c r="AI20" s="840" t="str">
        <f>IF(AH20&lt;50,"Débil",IF(AH20&lt;=99,"Moderado",IF(AH20=100,"Fuerte",IF(AH20="","ERROR"))))</f>
        <v>Fuerte</v>
      </c>
      <c r="AJ20" s="841" t="s">
        <v>162</v>
      </c>
      <c r="AK20" s="840">
        <f>IF(AI20="Débil",0,IF(AND(AI20="Moderado",AJ20="Directamente"),1,IF(AND(AI20="Moderado",AJ20="No disminuye"),0,IF(AND(AI20="Fuerte",AJ20="Directamente"),2,IF(AND(AI20="Fuerte",AJ20="No disminuye"),0)))))</f>
        <v>2</v>
      </c>
      <c r="AL20" s="840">
        <f>'4-VALORACIÓN DEL RIESGO'!P13-'5-CONTROLES'!AK20:AK22</f>
        <v>2</v>
      </c>
      <c r="AM20" s="840" t="str">
        <f>IF(AL20=5,"Casi Seguro",IF(AL20=4,"Probable",IF(AL20=3,"Posible",IF(AL20=2,"Improbable",IF(AL20=1,"Rara Vez",IF(AL20=0,"Rara Vez",IF(AL20&lt;0,"Rara Vez")))))))</f>
        <v>Improbable</v>
      </c>
      <c r="AN20" s="841" t="s">
        <v>164</v>
      </c>
      <c r="AO20" s="840">
        <f>IF(AI20="Débil",0,IF(AND(AI20="Moderado",AN20="Directamente"),1,IF(AND(AI20="Moderado",AN20="Indirectamente"),0,IF(AND(AI20="Moderado",AN20="No disminuye"),0,IF(AND(AI20="Fuerte",AN20="Directamente"),2,IF(AND(AI20="Fuerte",AN20="Indirectamente"),1,IF(AND(AI20="Fuerte",AN20="No disminuye"),0)))))))</f>
        <v>0</v>
      </c>
      <c r="AP20" s="840">
        <f>'4-VALORACIÓN DEL RIESGO'!Z13-'5-CONTROLES'!AO20:AO22</f>
        <v>5</v>
      </c>
      <c r="AQ20" s="842" t="str">
        <f>IF(AP20&lt;=1,"Insignificante",IF(AP20=2,"Menor",IF(AP20=3,"Moderado",IF(AP20=4,"Mayor",IF(AP20&gt;=5,"Catastrófico")))))</f>
        <v>Catastrófico</v>
      </c>
      <c r="AR20" s="840" t="str">
        <f t="shared" ref="AR20" si="13">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840"/>
      <c r="AT20" s="845" t="s">
        <v>9</v>
      </c>
    </row>
    <row r="21" spans="2:46" s="396" customFormat="1" ht="163.5" customHeight="1" x14ac:dyDescent="0.3">
      <c r="B21" s="949"/>
      <c r="C21" s="865"/>
      <c r="D21" s="867"/>
      <c r="E21" s="867"/>
      <c r="F21" s="867"/>
      <c r="G21" s="386" t="s">
        <v>716</v>
      </c>
      <c r="H21" s="386" t="s">
        <v>630</v>
      </c>
      <c r="I21" s="419" t="s">
        <v>1615</v>
      </c>
      <c r="J21" s="419" t="s">
        <v>1609</v>
      </c>
      <c r="K21" s="419" t="s">
        <v>1603</v>
      </c>
      <c r="L21" s="419" t="s">
        <v>1601</v>
      </c>
      <c r="M21" s="420" t="s">
        <v>1608</v>
      </c>
      <c r="N21" s="397" t="s">
        <v>204</v>
      </c>
      <c r="O21" s="398">
        <f t="shared" si="0"/>
        <v>15</v>
      </c>
      <c r="P21" s="399" t="s">
        <v>205</v>
      </c>
      <c r="Q21" s="398">
        <f t="shared" si="1"/>
        <v>15</v>
      </c>
      <c r="R21" s="399" t="s">
        <v>206</v>
      </c>
      <c r="S21" s="398">
        <f t="shared" si="2"/>
        <v>15</v>
      </c>
      <c r="T21" s="399" t="s">
        <v>60</v>
      </c>
      <c r="U21" s="398">
        <f t="shared" si="3"/>
        <v>15</v>
      </c>
      <c r="V21" s="399" t="s">
        <v>207</v>
      </c>
      <c r="W21" s="398">
        <f t="shared" si="4"/>
        <v>15</v>
      </c>
      <c r="X21" s="399" t="s">
        <v>208</v>
      </c>
      <c r="Y21" s="398">
        <f t="shared" si="5"/>
        <v>15</v>
      </c>
      <c r="Z21" s="399" t="s">
        <v>209</v>
      </c>
      <c r="AA21" s="398">
        <f t="shared" si="6"/>
        <v>10</v>
      </c>
      <c r="AB21" s="434">
        <f t="shared" si="7"/>
        <v>100</v>
      </c>
      <c r="AC21" s="400" t="str">
        <f t="shared" si="8"/>
        <v>Fuerte</v>
      </c>
      <c r="AD21" s="401" t="s">
        <v>63</v>
      </c>
      <c r="AE21" s="402" t="str">
        <f t="shared" si="9"/>
        <v>Fuerte</v>
      </c>
      <c r="AF21" s="403" t="str">
        <f t="shared" si="10"/>
        <v>100</v>
      </c>
      <c r="AG21" s="862"/>
      <c r="AH21" s="850"/>
      <c r="AI21" s="840"/>
      <c r="AJ21" s="841"/>
      <c r="AK21" s="840"/>
      <c r="AL21" s="840"/>
      <c r="AM21" s="840"/>
      <c r="AN21" s="841"/>
      <c r="AO21" s="840"/>
      <c r="AP21" s="840"/>
      <c r="AQ21" s="843"/>
      <c r="AR21" s="840"/>
      <c r="AS21" s="840"/>
      <c r="AT21" s="845"/>
    </row>
    <row r="22" spans="2:46" s="396" customFormat="1" ht="163.5" customHeight="1" thickBot="1" x14ac:dyDescent="0.35">
      <c r="B22" s="949"/>
      <c r="C22" s="865"/>
      <c r="D22" s="867"/>
      <c r="E22" s="867"/>
      <c r="F22" s="867"/>
      <c r="G22" s="386" t="s">
        <v>716</v>
      </c>
      <c r="H22" s="386" t="s">
        <v>632</v>
      </c>
      <c r="I22" s="419" t="s">
        <v>1615</v>
      </c>
      <c r="J22" s="419" t="s">
        <v>1611</v>
      </c>
      <c r="K22" s="419" t="s">
        <v>1603</v>
      </c>
      <c r="L22" s="419" t="s">
        <v>1601</v>
      </c>
      <c r="M22" s="420" t="s">
        <v>1610</v>
      </c>
      <c r="N22" s="412" t="s">
        <v>204</v>
      </c>
      <c r="O22" s="413">
        <f t="shared" si="0"/>
        <v>15</v>
      </c>
      <c r="P22" s="414" t="s">
        <v>205</v>
      </c>
      <c r="Q22" s="413">
        <f t="shared" si="1"/>
        <v>15</v>
      </c>
      <c r="R22" s="414" t="s">
        <v>206</v>
      </c>
      <c r="S22" s="413">
        <f t="shared" si="2"/>
        <v>15</v>
      </c>
      <c r="T22" s="414" t="s">
        <v>60</v>
      </c>
      <c r="U22" s="413">
        <f t="shared" si="3"/>
        <v>15</v>
      </c>
      <c r="V22" s="414" t="s">
        <v>207</v>
      </c>
      <c r="W22" s="413">
        <f t="shared" si="4"/>
        <v>15</v>
      </c>
      <c r="X22" s="414" t="s">
        <v>208</v>
      </c>
      <c r="Y22" s="413">
        <f t="shared" si="5"/>
        <v>15</v>
      </c>
      <c r="Z22" s="414" t="s">
        <v>209</v>
      </c>
      <c r="AA22" s="413">
        <f t="shared" si="6"/>
        <v>10</v>
      </c>
      <c r="AB22" s="433">
        <f t="shared" si="7"/>
        <v>100</v>
      </c>
      <c r="AC22" s="415" t="str">
        <f t="shared" si="8"/>
        <v>Fuerte</v>
      </c>
      <c r="AD22" s="416" t="s">
        <v>63</v>
      </c>
      <c r="AE22" s="417" t="str">
        <f t="shared" si="9"/>
        <v>Fuerte</v>
      </c>
      <c r="AF22" s="418" t="str">
        <f t="shared" si="10"/>
        <v>100</v>
      </c>
      <c r="AG22" s="862"/>
      <c r="AH22" s="850"/>
      <c r="AI22" s="840"/>
      <c r="AJ22" s="841"/>
      <c r="AK22" s="840"/>
      <c r="AL22" s="840"/>
      <c r="AM22" s="840"/>
      <c r="AN22" s="841"/>
      <c r="AO22" s="840"/>
      <c r="AP22" s="840"/>
      <c r="AQ22" s="844"/>
      <c r="AR22" s="840"/>
      <c r="AS22" s="840"/>
      <c r="AT22" s="845"/>
    </row>
    <row r="23" spans="2:46" s="396" customFormat="1" ht="163.5" customHeight="1" x14ac:dyDescent="0.3">
      <c r="B23" s="949">
        <v>5</v>
      </c>
      <c r="C23" s="865" t="str">
        <f>'3-IDENTIFICACIÓN DEL RIESGO'!B15</f>
        <v>Comunicación y Gestión con Grupos de Interés.</v>
      </c>
      <c r="D23" s="867" t="str">
        <f>'3-IDENTIFICACIÓN DEL RIESGO'!E15</f>
        <v>1. Dirección General.
2. Secretaría General.
3. Oficina de Planeación.
4. Oficina Jurídica.
5. Oficina del Inspector de la Gestión de Tierras.
6. Oficina de Control Interno.</v>
      </c>
      <c r="E23" s="867" t="str">
        <f>'3-IDENTIFICACIÓN DEL RIESGO'!G15</f>
        <v>Dar información imprecisa o errónea a la ciudadanía a través de cualquier medio de comunicación por parte de  personas autorizadas y NO autorizadas.</v>
      </c>
      <c r="F23" s="867"/>
      <c r="G23" s="386" t="s">
        <v>1616</v>
      </c>
      <c r="H23" s="386" t="s">
        <v>630</v>
      </c>
      <c r="I23" s="419" t="s">
        <v>1632</v>
      </c>
      <c r="J23" s="419" t="s">
        <v>1633</v>
      </c>
      <c r="K23" s="419" t="s">
        <v>1630</v>
      </c>
      <c r="L23" s="419" t="s">
        <v>1631</v>
      </c>
      <c r="M23" s="420" t="s">
        <v>1629</v>
      </c>
      <c r="N23" s="388" t="s">
        <v>204</v>
      </c>
      <c r="O23" s="389">
        <f t="shared" si="0"/>
        <v>15</v>
      </c>
      <c r="P23" s="390" t="s">
        <v>205</v>
      </c>
      <c r="Q23" s="389">
        <f t="shared" si="1"/>
        <v>15</v>
      </c>
      <c r="R23" s="390" t="s">
        <v>206</v>
      </c>
      <c r="S23" s="389">
        <f t="shared" si="2"/>
        <v>15</v>
      </c>
      <c r="T23" s="390" t="s">
        <v>60</v>
      </c>
      <c r="U23" s="389">
        <f t="shared" si="3"/>
        <v>15</v>
      </c>
      <c r="V23" s="390" t="s">
        <v>207</v>
      </c>
      <c r="W23" s="389">
        <f t="shared" si="4"/>
        <v>15</v>
      </c>
      <c r="X23" s="390" t="s">
        <v>208</v>
      </c>
      <c r="Y23" s="389">
        <f t="shared" si="5"/>
        <v>15</v>
      </c>
      <c r="Z23" s="390" t="s">
        <v>209</v>
      </c>
      <c r="AA23" s="389">
        <f t="shared" si="6"/>
        <v>10</v>
      </c>
      <c r="AB23" s="391">
        <f t="shared" si="7"/>
        <v>100</v>
      </c>
      <c r="AC23" s="392" t="str">
        <f t="shared" si="8"/>
        <v>Fuerte</v>
      </c>
      <c r="AD23" s="393" t="s">
        <v>63</v>
      </c>
      <c r="AE23" s="394" t="str">
        <f t="shared" si="9"/>
        <v>Fuerte</v>
      </c>
      <c r="AF23" s="395" t="str">
        <f t="shared" si="10"/>
        <v>100</v>
      </c>
      <c r="AG23" s="861">
        <v>1</v>
      </c>
      <c r="AH23" s="850">
        <f>(AF23+AF24+AF25)/AG23</f>
        <v>100</v>
      </c>
      <c r="AI23" s="840" t="str">
        <f>IF(AH23&lt;50,"Débil",IF(AH23&lt;=99,"Moderado",IF(AH23=100,"Fuerte",IF(AH23="","ERROR"))))</f>
        <v>Fuerte</v>
      </c>
      <c r="AJ23" s="841" t="s">
        <v>162</v>
      </c>
      <c r="AK23" s="840">
        <f>IF(AI23="Débil",0,IF(AND(AI23="Moderado",AJ23="Directamente"),1,IF(AND(AI23="Moderado",AJ23="No disminuye"),0,IF(AND(AI23="Fuerte",AJ23="Directamente"),2,IF(AND(AI23="Fuerte",AJ23="No disminuye"),0)))))</f>
        <v>2</v>
      </c>
      <c r="AL23" s="840">
        <f>'4-VALORACIÓN DEL RIESGO'!P14-'5-CONTROLES'!AK23:AK25</f>
        <v>2</v>
      </c>
      <c r="AM23" s="840" t="str">
        <f>IF(AL23=5,"Casi Seguro",IF(AL23=4,"Probable",IF(AL23=3,"Posible",IF(AL23=2,"Improbable",IF(AL23=1,"Rara Vez",IF(AL23=0,"Rara Vez",IF(AL23&lt;0,"Rara Vez")))))))</f>
        <v>Improbable</v>
      </c>
      <c r="AN23" s="841" t="s">
        <v>164</v>
      </c>
      <c r="AO23" s="840">
        <f>IF(AI23="Débil",0,IF(AND(AI23="Moderado",AN23="Directamente"),1,IF(AND(AI23="Moderado",AN23="Indirectamente"),0,IF(AND(AI23="Moderado",AN23="No disminuye"),0,IF(AND(AI23="Fuerte",AN23="Directamente"),2,IF(AND(AI23="Fuerte",AN23="Indirectamente"),1,IF(AND(AI23="Fuerte",AN23="No disminuye"),0)))))))</f>
        <v>0</v>
      </c>
      <c r="AP23" s="840">
        <f>'4-VALORACIÓN DEL RIESGO'!Z14-'5-CONTROLES'!AO23:AO25</f>
        <v>4</v>
      </c>
      <c r="AQ23" s="842" t="str">
        <f>IF(AP23&lt;=1,"Insignificante",IF(AP23=2,"Menor",IF(AP23=3,"Moderado",IF(AP23=4,"Mayor",IF(AP23&gt;=5,"Catastrófico")))))</f>
        <v>Mayor</v>
      </c>
      <c r="AR23" s="840" t="str">
        <f t="shared" ref="AR23" si="14">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840"/>
      <c r="AT23" s="845" t="s">
        <v>9</v>
      </c>
    </row>
    <row r="24" spans="2:46" s="396" customFormat="1" ht="24" customHeight="1" x14ac:dyDescent="0.3">
      <c r="B24" s="949"/>
      <c r="C24" s="865"/>
      <c r="D24" s="867"/>
      <c r="E24" s="867"/>
      <c r="F24" s="867"/>
      <c r="G24" s="386"/>
      <c r="H24" s="386"/>
      <c r="I24" s="419"/>
      <c r="J24" s="419"/>
      <c r="K24" s="419"/>
      <c r="L24" s="419"/>
      <c r="M24" s="420"/>
      <c r="N24" s="397"/>
      <c r="O24" s="398" t="b">
        <f t="shared" si="0"/>
        <v>0</v>
      </c>
      <c r="P24" s="399"/>
      <c r="Q24" s="398" t="b">
        <f t="shared" si="1"/>
        <v>0</v>
      </c>
      <c r="R24" s="399"/>
      <c r="S24" s="398" t="b">
        <f t="shared" si="2"/>
        <v>0</v>
      </c>
      <c r="T24" s="399"/>
      <c r="U24" s="398" t="b">
        <f t="shared" si="3"/>
        <v>0</v>
      </c>
      <c r="V24" s="399"/>
      <c r="W24" s="398" t="b">
        <f t="shared" si="4"/>
        <v>0</v>
      </c>
      <c r="X24" s="399"/>
      <c r="Y24" s="398" t="b">
        <f t="shared" si="5"/>
        <v>0</v>
      </c>
      <c r="Z24" s="399"/>
      <c r="AA24" s="398" t="b">
        <f t="shared" si="6"/>
        <v>0</v>
      </c>
      <c r="AB24" s="434">
        <f t="shared" si="7"/>
        <v>0</v>
      </c>
      <c r="AC24" s="400" t="str">
        <f t="shared" si="8"/>
        <v>Débil</v>
      </c>
      <c r="AD24" s="401"/>
      <c r="AE24" s="402" t="str">
        <f t="shared" si="9"/>
        <v>Débil</v>
      </c>
      <c r="AF24" s="403" t="str">
        <f t="shared" si="10"/>
        <v>0</v>
      </c>
      <c r="AG24" s="862"/>
      <c r="AH24" s="850"/>
      <c r="AI24" s="840"/>
      <c r="AJ24" s="841"/>
      <c r="AK24" s="840"/>
      <c r="AL24" s="840"/>
      <c r="AM24" s="840"/>
      <c r="AN24" s="841"/>
      <c r="AO24" s="840"/>
      <c r="AP24" s="840"/>
      <c r="AQ24" s="843"/>
      <c r="AR24" s="840"/>
      <c r="AS24" s="840"/>
      <c r="AT24" s="845"/>
    </row>
    <row r="25" spans="2:46" s="396" customFormat="1" ht="24" customHeight="1" thickBot="1" x14ac:dyDescent="0.35">
      <c r="B25" s="949"/>
      <c r="C25" s="865"/>
      <c r="D25" s="867"/>
      <c r="E25" s="867"/>
      <c r="F25" s="867"/>
      <c r="G25" s="386"/>
      <c r="H25" s="386"/>
      <c r="I25" s="419"/>
      <c r="J25" s="419"/>
      <c r="K25" s="419"/>
      <c r="L25" s="419"/>
      <c r="M25" s="420"/>
      <c r="N25" s="404"/>
      <c r="O25" s="405" t="b">
        <f t="shared" si="0"/>
        <v>0</v>
      </c>
      <c r="P25" s="406"/>
      <c r="Q25" s="405" t="b">
        <f t="shared" si="1"/>
        <v>0</v>
      </c>
      <c r="R25" s="406"/>
      <c r="S25" s="405" t="b">
        <f t="shared" si="2"/>
        <v>0</v>
      </c>
      <c r="T25" s="406"/>
      <c r="U25" s="405" t="b">
        <f t="shared" si="3"/>
        <v>0</v>
      </c>
      <c r="V25" s="406"/>
      <c r="W25" s="405" t="b">
        <f t="shared" si="4"/>
        <v>0</v>
      </c>
      <c r="X25" s="406"/>
      <c r="Y25" s="405" t="b">
        <f t="shared" si="5"/>
        <v>0</v>
      </c>
      <c r="Z25" s="406"/>
      <c r="AA25" s="405" t="b">
        <f t="shared" si="6"/>
        <v>0</v>
      </c>
      <c r="AB25" s="407">
        <f t="shared" si="7"/>
        <v>0</v>
      </c>
      <c r="AC25" s="408" t="str">
        <f t="shared" si="8"/>
        <v>Débil</v>
      </c>
      <c r="AD25" s="409"/>
      <c r="AE25" s="410" t="str">
        <f t="shared" si="9"/>
        <v>Débil</v>
      </c>
      <c r="AF25" s="411" t="str">
        <f t="shared" si="10"/>
        <v>0</v>
      </c>
      <c r="AG25" s="864"/>
      <c r="AH25" s="850"/>
      <c r="AI25" s="840"/>
      <c r="AJ25" s="841"/>
      <c r="AK25" s="840"/>
      <c r="AL25" s="840"/>
      <c r="AM25" s="840"/>
      <c r="AN25" s="841"/>
      <c r="AO25" s="840"/>
      <c r="AP25" s="840"/>
      <c r="AQ25" s="844"/>
      <c r="AR25" s="840"/>
      <c r="AS25" s="840"/>
      <c r="AT25" s="845"/>
    </row>
    <row r="26" spans="2:46" s="396" customFormat="1" ht="163.5" customHeight="1" x14ac:dyDescent="0.3">
      <c r="B26" s="949">
        <v>6</v>
      </c>
      <c r="C26" s="865" t="str">
        <f>'3-IDENTIFICACIÓN DEL RIESGO'!B16</f>
        <v>Comunicación y Gestión con Grupos de Interés.</v>
      </c>
      <c r="D26" s="867" t="str">
        <f>'3-IDENTIFICACIÓN DEL RIESGO'!E16</f>
        <v>1. Dirección General.
2. Secretaría General.
3. Oficina de Planeación.
4. Oficina Jurídica.
5. Oficina del Inspector de la Gestión de Tierras.
6. Oficina de Control Interno.</v>
      </c>
      <c r="E26" s="867" t="str">
        <f>'3-IDENTIFICACIÓN DEL RIESGO'!G16</f>
        <v>Inadecuada utilización de la imagen institucional</v>
      </c>
      <c r="F26" s="867"/>
      <c r="G26" s="386" t="s">
        <v>1616</v>
      </c>
      <c r="H26" s="386" t="s">
        <v>630</v>
      </c>
      <c r="I26" s="419" t="s">
        <v>1636</v>
      </c>
      <c r="J26" s="419" t="s">
        <v>1637</v>
      </c>
      <c r="K26" s="419" t="s">
        <v>1634</v>
      </c>
      <c r="L26" s="419" t="s">
        <v>1631</v>
      </c>
      <c r="M26" s="420" t="s">
        <v>1635</v>
      </c>
      <c r="N26" s="397" t="s">
        <v>204</v>
      </c>
      <c r="O26" s="398">
        <f t="shared" si="0"/>
        <v>15</v>
      </c>
      <c r="P26" s="399" t="s">
        <v>214</v>
      </c>
      <c r="Q26" s="398">
        <f t="shared" si="1"/>
        <v>0</v>
      </c>
      <c r="R26" s="399" t="s">
        <v>206</v>
      </c>
      <c r="S26" s="398">
        <f t="shared" si="2"/>
        <v>15</v>
      </c>
      <c r="T26" s="399" t="s">
        <v>60</v>
      </c>
      <c r="U26" s="398">
        <f t="shared" si="3"/>
        <v>15</v>
      </c>
      <c r="V26" s="399" t="s">
        <v>207</v>
      </c>
      <c r="W26" s="398">
        <f t="shared" si="4"/>
        <v>15</v>
      </c>
      <c r="X26" s="399" t="s">
        <v>208</v>
      </c>
      <c r="Y26" s="398">
        <f t="shared" si="5"/>
        <v>15</v>
      </c>
      <c r="Z26" s="399" t="s">
        <v>209</v>
      </c>
      <c r="AA26" s="398">
        <f t="shared" si="6"/>
        <v>10</v>
      </c>
      <c r="AB26" s="434">
        <f t="shared" si="7"/>
        <v>85</v>
      </c>
      <c r="AC26" s="400" t="str">
        <f t="shared" si="8"/>
        <v>Débil</v>
      </c>
      <c r="AD26" s="401" t="s">
        <v>63</v>
      </c>
      <c r="AE26" s="402" t="str">
        <f t="shared" si="9"/>
        <v>Débil</v>
      </c>
      <c r="AF26" s="403" t="str">
        <f t="shared" si="10"/>
        <v>0</v>
      </c>
      <c r="AG26" s="862">
        <v>1</v>
      </c>
      <c r="AH26" s="850">
        <f>(AF26+AF27+AF28)/AG26</f>
        <v>0</v>
      </c>
      <c r="AI26" s="840" t="str">
        <f>IF(AH26&lt;50,"Débil",IF(AH26&lt;=99,"Moderado",IF(AH26=100,"Fuerte",IF(AH26="","ERROR"))))</f>
        <v>Débil</v>
      </c>
      <c r="AJ26" s="841" t="s">
        <v>162</v>
      </c>
      <c r="AK26" s="840">
        <f>IF(AI26="Débil",0,IF(AND(AI26="Moderado",AJ26="Directamente"),1,IF(AND(AI26="Moderado",AJ26="No disminuye"),0,IF(AND(AI26="Fuerte",AJ26="Directamente"),2,IF(AND(AI26="Fuerte",AJ26="No disminuye"),0)))))</f>
        <v>0</v>
      </c>
      <c r="AL26" s="840">
        <f>'4-VALORACIÓN DEL RIESGO'!P15-'5-CONTROLES'!AK26:AK28</f>
        <v>4</v>
      </c>
      <c r="AM26" s="840" t="str">
        <f>IF(AL26=5,"Casi Seguro",IF(AL26=4,"Probable",IF(AL26=3,"Posible",IF(AL26=2,"Improbable",IF(AL26=1,"Rara Vez",IF(AL26=0,"Rara Vez",IF(AL26&lt;0,"Rara Vez")))))))</f>
        <v>Probable</v>
      </c>
      <c r="AN26" s="841" t="s">
        <v>164</v>
      </c>
      <c r="AO26" s="840">
        <f>IF(AI26="Débil",0,IF(AND(AI26="Moderado",AN26="Directamente"),1,IF(AND(AI26="Moderado",AN26="Indirectamente"),0,IF(AND(AI26="Moderado",AN26="No disminuye"),0,IF(AND(AI26="Fuerte",AN26="Directamente"),2,IF(AND(AI26="Fuerte",AN26="Indirectamente"),1,IF(AND(AI26="Fuerte",AN26="No disminuye"),0)))))))</f>
        <v>0</v>
      </c>
      <c r="AP26" s="840">
        <f>'4-VALORACIÓN DEL RIESGO'!Z15-'5-CONTROLES'!AO26:AO28</f>
        <v>4</v>
      </c>
      <c r="AQ26" s="842" t="str">
        <f>IF(AP26&lt;=1,"Insignificante",IF(AP26=2,"Menor",IF(AP26=3,"Moderado",IF(AP26=4,"Mayor",IF(AP26&gt;=5,"Catastrófico")))))</f>
        <v>Mayor</v>
      </c>
      <c r="AR26" s="840" t="str">
        <f t="shared" ref="AR26" si="15">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840"/>
      <c r="AT26" s="845" t="s">
        <v>9</v>
      </c>
    </row>
    <row r="27" spans="2:46" s="396" customFormat="1" ht="25.5" customHeight="1" x14ac:dyDescent="0.3">
      <c r="B27" s="949"/>
      <c r="C27" s="865"/>
      <c r="D27" s="867"/>
      <c r="E27" s="867"/>
      <c r="F27" s="867"/>
      <c r="G27" s="419"/>
      <c r="H27" s="386"/>
      <c r="I27" s="419"/>
      <c r="J27" s="419"/>
      <c r="K27" s="419"/>
      <c r="L27" s="419"/>
      <c r="M27" s="420"/>
      <c r="N27" s="397"/>
      <c r="O27" s="398" t="b">
        <f t="shared" si="0"/>
        <v>0</v>
      </c>
      <c r="P27" s="399"/>
      <c r="Q27" s="398" t="b">
        <f t="shared" si="1"/>
        <v>0</v>
      </c>
      <c r="R27" s="399"/>
      <c r="S27" s="398" t="b">
        <f t="shared" si="2"/>
        <v>0</v>
      </c>
      <c r="T27" s="399"/>
      <c r="U27" s="398" t="b">
        <f t="shared" si="3"/>
        <v>0</v>
      </c>
      <c r="V27" s="399"/>
      <c r="W27" s="398" t="b">
        <f t="shared" si="4"/>
        <v>0</v>
      </c>
      <c r="X27" s="399"/>
      <c r="Y27" s="398" t="b">
        <f t="shared" si="5"/>
        <v>0</v>
      </c>
      <c r="Z27" s="399"/>
      <c r="AA27" s="398" t="b">
        <f t="shared" si="6"/>
        <v>0</v>
      </c>
      <c r="AB27" s="434">
        <f t="shared" si="7"/>
        <v>0</v>
      </c>
      <c r="AC27" s="400" t="str">
        <f t="shared" si="8"/>
        <v>Débil</v>
      </c>
      <c r="AD27" s="401"/>
      <c r="AE27" s="402" t="str">
        <f t="shared" si="9"/>
        <v>Débil</v>
      </c>
      <c r="AF27" s="403" t="str">
        <f t="shared" si="10"/>
        <v>0</v>
      </c>
      <c r="AG27" s="862"/>
      <c r="AH27" s="850"/>
      <c r="AI27" s="840"/>
      <c r="AJ27" s="841"/>
      <c r="AK27" s="840"/>
      <c r="AL27" s="840"/>
      <c r="AM27" s="840"/>
      <c r="AN27" s="841"/>
      <c r="AO27" s="840"/>
      <c r="AP27" s="840"/>
      <c r="AQ27" s="843"/>
      <c r="AR27" s="840"/>
      <c r="AS27" s="840"/>
      <c r="AT27" s="845"/>
    </row>
    <row r="28" spans="2:46" s="396" customFormat="1" ht="25.5" customHeight="1" thickBot="1" x14ac:dyDescent="0.35">
      <c r="B28" s="949"/>
      <c r="C28" s="865"/>
      <c r="D28" s="867"/>
      <c r="E28" s="867"/>
      <c r="F28" s="867"/>
      <c r="G28" s="419"/>
      <c r="H28" s="386"/>
      <c r="I28" s="419"/>
      <c r="J28" s="419"/>
      <c r="K28" s="419"/>
      <c r="L28" s="419"/>
      <c r="M28" s="420"/>
      <c r="N28" s="412"/>
      <c r="O28" s="413" t="b">
        <f t="shared" si="0"/>
        <v>0</v>
      </c>
      <c r="P28" s="414"/>
      <c r="Q28" s="413" t="b">
        <f t="shared" si="1"/>
        <v>0</v>
      </c>
      <c r="R28" s="414"/>
      <c r="S28" s="413" t="b">
        <f t="shared" si="2"/>
        <v>0</v>
      </c>
      <c r="T28" s="414"/>
      <c r="U28" s="413" t="b">
        <f t="shared" si="3"/>
        <v>0</v>
      </c>
      <c r="V28" s="414"/>
      <c r="W28" s="413" t="b">
        <f t="shared" si="4"/>
        <v>0</v>
      </c>
      <c r="X28" s="414"/>
      <c r="Y28" s="413" t="b">
        <f t="shared" si="5"/>
        <v>0</v>
      </c>
      <c r="Z28" s="414"/>
      <c r="AA28" s="413" t="b">
        <f t="shared" si="6"/>
        <v>0</v>
      </c>
      <c r="AB28" s="433">
        <f t="shared" si="7"/>
        <v>0</v>
      </c>
      <c r="AC28" s="415" t="str">
        <f t="shared" si="8"/>
        <v>Débil</v>
      </c>
      <c r="AD28" s="416"/>
      <c r="AE28" s="417" t="str">
        <f t="shared" si="9"/>
        <v>Débil</v>
      </c>
      <c r="AF28" s="418" t="str">
        <f t="shared" si="10"/>
        <v>0</v>
      </c>
      <c r="AG28" s="862"/>
      <c r="AH28" s="850"/>
      <c r="AI28" s="840"/>
      <c r="AJ28" s="841"/>
      <c r="AK28" s="840"/>
      <c r="AL28" s="840"/>
      <c r="AM28" s="840"/>
      <c r="AN28" s="841"/>
      <c r="AO28" s="840"/>
      <c r="AP28" s="840"/>
      <c r="AQ28" s="844"/>
      <c r="AR28" s="840"/>
      <c r="AS28" s="840"/>
      <c r="AT28" s="845"/>
    </row>
    <row r="29" spans="2:46" s="396" customFormat="1" ht="163.5" customHeight="1" x14ac:dyDescent="0.3">
      <c r="B29" s="949">
        <v>7</v>
      </c>
      <c r="C29" s="865" t="str">
        <f>'3-IDENTIFICACIÓN DEL RIESGO'!B17</f>
        <v>Comunicación y Gestión con Grupos de Interés.</v>
      </c>
      <c r="D29" s="867" t="str">
        <f>'3-IDENTIFICACIÓN DEL RIESGO'!E17</f>
        <v>1. Dirección General.
2. Secretaría General.
3. Oficina de Planeación.
4. Oficina Jurídica.
5. Oficina del Inspector de la Gestión de Tierras.
6. Oficina de Control Interno.</v>
      </c>
      <c r="E29" s="867" t="str">
        <f>'3-IDENTIFICACIÓN DEL RIESGO'!G17</f>
        <v>Información de la ANT no llega al público objetivo</v>
      </c>
      <c r="F29" s="867"/>
      <c r="G29" s="419" t="s">
        <v>1616</v>
      </c>
      <c r="H29" s="386" t="s">
        <v>635</v>
      </c>
      <c r="I29" s="419" t="s">
        <v>1622</v>
      </c>
      <c r="J29" s="419" t="s">
        <v>1620</v>
      </c>
      <c r="K29" s="419" t="s">
        <v>1621</v>
      </c>
      <c r="L29" s="419" t="s">
        <v>1601</v>
      </c>
      <c r="M29" s="420" t="s">
        <v>1619</v>
      </c>
      <c r="N29" s="388" t="s">
        <v>204</v>
      </c>
      <c r="O29" s="389">
        <f t="shared" si="0"/>
        <v>15</v>
      </c>
      <c r="P29" s="390" t="s">
        <v>205</v>
      </c>
      <c r="Q29" s="389">
        <f t="shared" si="1"/>
        <v>15</v>
      </c>
      <c r="R29" s="390" t="s">
        <v>206</v>
      </c>
      <c r="S29" s="389">
        <f t="shared" si="2"/>
        <v>15</v>
      </c>
      <c r="T29" s="390" t="s">
        <v>60</v>
      </c>
      <c r="U29" s="389">
        <f t="shared" si="3"/>
        <v>15</v>
      </c>
      <c r="V29" s="390" t="s">
        <v>207</v>
      </c>
      <c r="W29" s="389">
        <f t="shared" si="4"/>
        <v>15</v>
      </c>
      <c r="X29" s="390" t="s">
        <v>208</v>
      </c>
      <c r="Y29" s="389">
        <f t="shared" si="5"/>
        <v>15</v>
      </c>
      <c r="Z29" s="390" t="s">
        <v>209</v>
      </c>
      <c r="AA29" s="389">
        <f t="shared" si="6"/>
        <v>10</v>
      </c>
      <c r="AB29" s="391">
        <f t="shared" si="7"/>
        <v>100</v>
      </c>
      <c r="AC29" s="392" t="str">
        <f t="shared" si="8"/>
        <v>Fuerte</v>
      </c>
      <c r="AD29" s="393" t="s">
        <v>63</v>
      </c>
      <c r="AE29" s="394" t="str">
        <f t="shared" si="9"/>
        <v>Fuerte</v>
      </c>
      <c r="AF29" s="395" t="str">
        <f t="shared" si="10"/>
        <v>100</v>
      </c>
      <c r="AG29" s="861">
        <v>3</v>
      </c>
      <c r="AH29" s="850">
        <f>(AF29+AF30+AF31)/AG29</f>
        <v>33.333333333333336</v>
      </c>
      <c r="AI29" s="840" t="str">
        <f>IF(AH29&lt;50,"Débil",IF(AH29&lt;=99,"Moderado",IF(AH29=100,"Fuerte",IF(AH29="","ERROR"))))</f>
        <v>Débil</v>
      </c>
      <c r="AJ29" s="841" t="s">
        <v>162</v>
      </c>
      <c r="AK29" s="840">
        <f>IF(AI29="Débil",0,IF(AND(AI29="Moderado",AJ29="Directamente"),1,IF(AND(AI29="Moderado",AJ29="No disminuye"),0,IF(AND(AI29="Fuerte",AJ29="Directamente"),2,IF(AND(AI29="Fuerte",AJ29="No disminuye"),0)))))</f>
        <v>0</v>
      </c>
      <c r="AL29" s="840">
        <f>'4-VALORACIÓN DEL RIESGO'!P16-'5-CONTROLES'!AK29:AK31</f>
        <v>4</v>
      </c>
      <c r="AM29" s="840" t="str">
        <f>IF(AL29=5,"Casi Seguro",IF(AL29=4,"Probable",IF(AL29=3,"Posible",IF(AL29=2,"Improbable",IF(AL29=1,"Rara Vez",IF(AL29=0,"Rara Vez",IF(AL29&lt;0,"Rara Vez")))))))</f>
        <v>Probable</v>
      </c>
      <c r="AN29" s="841" t="s">
        <v>164</v>
      </c>
      <c r="AO29" s="840">
        <f>IF(AI29="Débil",0,IF(AND(AI29="Moderado",AN29="Directamente"),1,IF(AND(AI29="Moderado",AN29="Indirectamente"),0,IF(AND(AI29="Moderado",AN29="No disminuye"),0,IF(AND(AI29="Fuerte",AN29="Directamente"),2,IF(AND(AI29="Fuerte",AN29="Indirectamente"),1,IF(AND(AI29="Fuerte",AN29="No disminuye"),0)))))))</f>
        <v>0</v>
      </c>
      <c r="AP29" s="840">
        <f>'4-VALORACIÓN DEL RIESGO'!Z16-'5-CONTROLES'!AO29:AO31</f>
        <v>4</v>
      </c>
      <c r="AQ29" s="842" t="str">
        <f>IF(AP29&lt;=1,"Insignificante",IF(AP29=2,"Menor",IF(AP29=3,"Moderado",IF(AP29=4,"Mayor",IF(AP29&gt;=5,"Catastrófico")))))</f>
        <v>Mayor</v>
      </c>
      <c r="AR29" s="840" t="str">
        <f t="shared" ref="AR29" si="16">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840"/>
      <c r="AT29" s="845" t="s">
        <v>9</v>
      </c>
    </row>
    <row r="30" spans="2:46" s="396" customFormat="1" ht="163.5" customHeight="1" x14ac:dyDescent="0.3">
      <c r="B30" s="949"/>
      <c r="C30" s="865"/>
      <c r="D30" s="867"/>
      <c r="E30" s="867"/>
      <c r="F30" s="867"/>
      <c r="G30" s="419" t="s">
        <v>1616</v>
      </c>
      <c r="H30" s="386" t="s">
        <v>632</v>
      </c>
      <c r="I30" s="419" t="s">
        <v>1622</v>
      </c>
      <c r="J30" s="419" t="s">
        <v>1623</v>
      </c>
      <c r="K30" s="419" t="s">
        <v>1624</v>
      </c>
      <c r="L30" s="419" t="s">
        <v>1625</v>
      </c>
      <c r="M30" s="420" t="s">
        <v>1618</v>
      </c>
      <c r="N30" s="397" t="s">
        <v>204</v>
      </c>
      <c r="O30" s="398">
        <f t="shared" si="0"/>
        <v>15</v>
      </c>
      <c r="P30" s="399" t="s">
        <v>205</v>
      </c>
      <c r="Q30" s="398">
        <f t="shared" si="1"/>
        <v>15</v>
      </c>
      <c r="R30" s="399" t="s">
        <v>239</v>
      </c>
      <c r="S30" s="398">
        <f t="shared" si="2"/>
        <v>0</v>
      </c>
      <c r="T30" s="399" t="s">
        <v>210</v>
      </c>
      <c r="U30" s="398">
        <f t="shared" si="3"/>
        <v>10</v>
      </c>
      <c r="V30" s="399" t="s">
        <v>207</v>
      </c>
      <c r="W30" s="398">
        <f t="shared" si="4"/>
        <v>15</v>
      </c>
      <c r="X30" s="399" t="s">
        <v>212</v>
      </c>
      <c r="Y30" s="398">
        <f t="shared" si="5"/>
        <v>0</v>
      </c>
      <c r="Z30" s="399" t="s">
        <v>209</v>
      </c>
      <c r="AA30" s="398">
        <f t="shared" si="6"/>
        <v>10</v>
      </c>
      <c r="AB30" s="434">
        <f t="shared" si="7"/>
        <v>65</v>
      </c>
      <c r="AC30" s="400" t="str">
        <f t="shared" si="8"/>
        <v>Débil</v>
      </c>
      <c r="AD30" s="401" t="s">
        <v>63</v>
      </c>
      <c r="AE30" s="402" t="str">
        <f t="shared" si="9"/>
        <v>Débil</v>
      </c>
      <c r="AF30" s="403" t="str">
        <f t="shared" si="10"/>
        <v>0</v>
      </c>
      <c r="AG30" s="862"/>
      <c r="AH30" s="850"/>
      <c r="AI30" s="840"/>
      <c r="AJ30" s="841"/>
      <c r="AK30" s="840"/>
      <c r="AL30" s="840"/>
      <c r="AM30" s="840"/>
      <c r="AN30" s="841"/>
      <c r="AO30" s="840"/>
      <c r="AP30" s="840"/>
      <c r="AQ30" s="843"/>
      <c r="AR30" s="840"/>
      <c r="AS30" s="840"/>
      <c r="AT30" s="845"/>
    </row>
    <row r="31" spans="2:46" s="396" customFormat="1" ht="163.5" customHeight="1" thickBot="1" x14ac:dyDescent="0.35">
      <c r="B31" s="949"/>
      <c r="C31" s="865"/>
      <c r="D31" s="867"/>
      <c r="E31" s="867"/>
      <c r="F31" s="867"/>
      <c r="G31" s="419" t="s">
        <v>1616</v>
      </c>
      <c r="H31" s="386" t="s">
        <v>633</v>
      </c>
      <c r="I31" s="419" t="s">
        <v>1622</v>
      </c>
      <c r="J31" s="419" t="s">
        <v>1626</v>
      </c>
      <c r="K31" s="419" t="s">
        <v>1627</v>
      </c>
      <c r="L31" s="419" t="s">
        <v>1628</v>
      </c>
      <c r="M31" s="420" t="s">
        <v>1617</v>
      </c>
      <c r="N31" s="404" t="s">
        <v>204</v>
      </c>
      <c r="O31" s="405">
        <f t="shared" si="0"/>
        <v>15</v>
      </c>
      <c r="P31" s="406" t="s">
        <v>205</v>
      </c>
      <c r="Q31" s="405">
        <f t="shared" si="1"/>
        <v>15</v>
      </c>
      <c r="R31" s="406" t="s">
        <v>239</v>
      </c>
      <c r="S31" s="405">
        <f t="shared" si="2"/>
        <v>0</v>
      </c>
      <c r="T31" s="406" t="s">
        <v>210</v>
      </c>
      <c r="U31" s="405">
        <f t="shared" si="3"/>
        <v>10</v>
      </c>
      <c r="V31" s="406" t="s">
        <v>207</v>
      </c>
      <c r="W31" s="405">
        <f t="shared" si="4"/>
        <v>15</v>
      </c>
      <c r="X31" s="406" t="s">
        <v>212</v>
      </c>
      <c r="Y31" s="405">
        <f t="shared" si="5"/>
        <v>0</v>
      </c>
      <c r="Z31" s="406" t="s">
        <v>209</v>
      </c>
      <c r="AA31" s="405">
        <f t="shared" si="6"/>
        <v>10</v>
      </c>
      <c r="AB31" s="407">
        <f t="shared" si="7"/>
        <v>65</v>
      </c>
      <c r="AC31" s="408" t="str">
        <f t="shared" si="8"/>
        <v>Débil</v>
      </c>
      <c r="AD31" s="409" t="s">
        <v>63</v>
      </c>
      <c r="AE31" s="410" t="str">
        <f t="shared" si="9"/>
        <v>Débil</v>
      </c>
      <c r="AF31" s="411" t="str">
        <f t="shared" si="10"/>
        <v>0</v>
      </c>
      <c r="AG31" s="864"/>
      <c r="AH31" s="850"/>
      <c r="AI31" s="840"/>
      <c r="AJ31" s="841"/>
      <c r="AK31" s="840"/>
      <c r="AL31" s="840"/>
      <c r="AM31" s="840"/>
      <c r="AN31" s="841"/>
      <c r="AO31" s="840"/>
      <c r="AP31" s="840"/>
      <c r="AQ31" s="844"/>
      <c r="AR31" s="840"/>
      <c r="AS31" s="840"/>
      <c r="AT31" s="845"/>
    </row>
    <row r="32" spans="2:46" s="396" customFormat="1" ht="163.5" customHeight="1" x14ac:dyDescent="0.3">
      <c r="B32" s="949">
        <v>8</v>
      </c>
      <c r="C32" s="865" t="str">
        <f>'3-IDENTIFICACIÓN DEL RIESGO'!B18</f>
        <v>Comunicación y Gestión con Grupos de Interés.</v>
      </c>
      <c r="D32" s="867" t="str">
        <f>'3-IDENTIFICACIÓN DEL RIESGO'!E18</f>
        <v>1. Dirección General.
2. Secretaría General.
3. Oficina de Planeación.
4. Oficina Jurídica.
5. Oficina del Inspector de la Gestión de Tierras.
6. Oficina de Control Interno.</v>
      </c>
      <c r="E32" s="867" t="str">
        <f>'3-IDENTIFICACIÓN DEL RIESGO'!G18</f>
        <v>Omitir la gestión y/o respuesta  a las denuncias por posibles hechos de corrupción.</v>
      </c>
      <c r="F32" s="867"/>
      <c r="G32" s="419" t="s">
        <v>1515</v>
      </c>
      <c r="H32" s="386" t="s">
        <v>634</v>
      </c>
      <c r="I32" s="419" t="s">
        <v>1514</v>
      </c>
      <c r="J32" s="419" t="s">
        <v>1513</v>
      </c>
      <c r="K32" s="419" t="s">
        <v>1512</v>
      </c>
      <c r="L32" s="419" t="s">
        <v>1511</v>
      </c>
      <c r="M32" s="420" t="s">
        <v>1510</v>
      </c>
      <c r="N32" s="397" t="s">
        <v>204</v>
      </c>
      <c r="O32" s="398">
        <f t="shared" si="0"/>
        <v>15</v>
      </c>
      <c r="P32" s="399" t="s">
        <v>205</v>
      </c>
      <c r="Q32" s="398">
        <f t="shared" si="1"/>
        <v>15</v>
      </c>
      <c r="R32" s="399" t="s">
        <v>206</v>
      </c>
      <c r="S32" s="398">
        <f t="shared" si="2"/>
        <v>15</v>
      </c>
      <c r="T32" s="399" t="s">
        <v>60</v>
      </c>
      <c r="U32" s="398">
        <f t="shared" si="3"/>
        <v>15</v>
      </c>
      <c r="V32" s="399" t="s">
        <v>207</v>
      </c>
      <c r="W32" s="398">
        <f t="shared" si="4"/>
        <v>15</v>
      </c>
      <c r="X32" s="399" t="s">
        <v>208</v>
      </c>
      <c r="Y32" s="398">
        <f t="shared" si="5"/>
        <v>15</v>
      </c>
      <c r="Z32" s="399" t="s">
        <v>209</v>
      </c>
      <c r="AA32" s="398">
        <f t="shared" si="6"/>
        <v>10</v>
      </c>
      <c r="AB32" s="434">
        <f t="shared" si="7"/>
        <v>100</v>
      </c>
      <c r="AC32" s="400" t="str">
        <f t="shared" si="8"/>
        <v>Fuerte</v>
      </c>
      <c r="AD32" s="401" t="s">
        <v>63</v>
      </c>
      <c r="AE32" s="402" t="str">
        <f t="shared" si="9"/>
        <v>Fuerte</v>
      </c>
      <c r="AF32" s="403" t="str">
        <f t="shared" si="10"/>
        <v>100</v>
      </c>
      <c r="AG32" s="862">
        <v>1</v>
      </c>
      <c r="AH32" s="850">
        <f>(AF32+AF33+AF34)/AG32</f>
        <v>100</v>
      </c>
      <c r="AI32" s="840" t="str">
        <f>IF(AH32&lt;50,"Débil",IF(AH32&lt;=99,"Moderado",IF(AH32=100,"Fuerte",IF(AH32="","ERROR"))))</f>
        <v>Fuerte</v>
      </c>
      <c r="AJ32" s="841" t="s">
        <v>162</v>
      </c>
      <c r="AK32" s="840">
        <f>IF(AI32="Débil",0,IF(AND(AI32="Moderado",AJ32="Directamente"),1,IF(AND(AI32="Moderado",AJ32="No disminuye"),0,IF(AND(AI32="Fuerte",AJ32="Directamente"),2,IF(AND(AI32="Fuerte",AJ32="No disminuye"),0)))))</f>
        <v>2</v>
      </c>
      <c r="AL32" s="840">
        <f>'4-VALORACIÓN DEL RIESGO'!P17-'5-CONTROLES'!AK32:AK34</f>
        <v>0</v>
      </c>
      <c r="AM32" s="840" t="str">
        <f>IF(AL32=5,"Casi Seguro",IF(AL32=4,"Probable",IF(AL32=3,"Posible",IF(AL32=2,"Improbable",IF(AL32=1,"Rara Vez",IF(AL32=0,"Rara Vez",IF(AL32&lt;0,"Rara Vez")))))))</f>
        <v>Rara Vez</v>
      </c>
      <c r="AN32" s="841" t="s">
        <v>163</v>
      </c>
      <c r="AO32" s="840">
        <f>IF(AI32="Débil",0,IF(AND(AI32="Moderado",AN32="Directamente"),1,IF(AND(AI32="Moderado",AN32="Indirectamente"),0,IF(AND(AI32="Moderado",AN32="No disminuye"),0,IF(AND(AI32="Fuerte",AN32="Directamente"),2,IF(AND(AI32="Fuerte",AN32="Indirectamente"),1,IF(AND(AI32="Fuerte",AN32="No disminuye"),0)))))))</f>
        <v>1</v>
      </c>
      <c r="AP32" s="840">
        <f>'4-VALORACIÓN DEL RIESGO'!Z17-'5-CONTROLES'!AO32:AO34</f>
        <v>2</v>
      </c>
      <c r="AQ32" s="842" t="str">
        <f>IF(AP32&lt;=1,"Insignificante",IF(AP32=2,"Menor",IF(AP32=3,"Moderado",IF(AP32=4,"Mayor",IF(AP32&gt;=5,"Catastrófico")))))</f>
        <v>Menor</v>
      </c>
      <c r="AR32" s="840" t="str">
        <f t="shared" ref="AR32" si="17">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840"/>
      <c r="AT32" s="845" t="s">
        <v>345</v>
      </c>
    </row>
    <row r="33" spans="2:46" s="396" customFormat="1" ht="25.5" customHeight="1" x14ac:dyDescent="0.3">
      <c r="B33" s="949"/>
      <c r="C33" s="865"/>
      <c r="D33" s="867"/>
      <c r="E33" s="867"/>
      <c r="F33" s="867"/>
      <c r="G33" s="419"/>
      <c r="H33" s="386"/>
      <c r="I33" s="419"/>
      <c r="J33" s="419"/>
      <c r="K33" s="419"/>
      <c r="L33" s="419"/>
      <c r="M33" s="420"/>
      <c r="N33" s="397"/>
      <c r="O33" s="398" t="b">
        <f t="shared" si="0"/>
        <v>0</v>
      </c>
      <c r="P33" s="399"/>
      <c r="Q33" s="398" t="b">
        <f t="shared" si="1"/>
        <v>0</v>
      </c>
      <c r="R33" s="399"/>
      <c r="S33" s="398" t="b">
        <f t="shared" si="2"/>
        <v>0</v>
      </c>
      <c r="T33" s="399"/>
      <c r="U33" s="398" t="b">
        <f t="shared" si="3"/>
        <v>0</v>
      </c>
      <c r="V33" s="399"/>
      <c r="W33" s="398" t="b">
        <f t="shared" si="4"/>
        <v>0</v>
      </c>
      <c r="X33" s="399"/>
      <c r="Y33" s="398" t="b">
        <f t="shared" si="5"/>
        <v>0</v>
      </c>
      <c r="Z33" s="399"/>
      <c r="AA33" s="398" t="b">
        <f t="shared" si="6"/>
        <v>0</v>
      </c>
      <c r="AB33" s="434">
        <f t="shared" si="7"/>
        <v>0</v>
      </c>
      <c r="AC33" s="400" t="str">
        <f t="shared" si="8"/>
        <v>Débil</v>
      </c>
      <c r="AD33" s="401"/>
      <c r="AE33" s="402" t="str">
        <f t="shared" si="9"/>
        <v>Débil</v>
      </c>
      <c r="AF33" s="403" t="str">
        <f t="shared" si="10"/>
        <v>0</v>
      </c>
      <c r="AG33" s="862"/>
      <c r="AH33" s="850"/>
      <c r="AI33" s="840"/>
      <c r="AJ33" s="841"/>
      <c r="AK33" s="840"/>
      <c r="AL33" s="840"/>
      <c r="AM33" s="840"/>
      <c r="AN33" s="841"/>
      <c r="AO33" s="840"/>
      <c r="AP33" s="840"/>
      <c r="AQ33" s="843"/>
      <c r="AR33" s="840"/>
      <c r="AS33" s="840"/>
      <c r="AT33" s="845"/>
    </row>
    <row r="34" spans="2:46" s="396" customFormat="1" ht="25.5" customHeight="1" thickBot="1" x14ac:dyDescent="0.35">
      <c r="B34" s="949"/>
      <c r="C34" s="865"/>
      <c r="D34" s="867"/>
      <c r="E34" s="867"/>
      <c r="F34" s="867"/>
      <c r="G34" s="419"/>
      <c r="H34" s="386"/>
      <c r="I34" s="419"/>
      <c r="J34" s="419"/>
      <c r="K34" s="419"/>
      <c r="L34" s="419"/>
      <c r="M34" s="420"/>
      <c r="N34" s="412"/>
      <c r="O34" s="413" t="b">
        <f t="shared" si="0"/>
        <v>0</v>
      </c>
      <c r="P34" s="414"/>
      <c r="Q34" s="413" t="b">
        <f t="shared" si="1"/>
        <v>0</v>
      </c>
      <c r="R34" s="414"/>
      <c r="S34" s="413" t="b">
        <f t="shared" si="2"/>
        <v>0</v>
      </c>
      <c r="T34" s="414"/>
      <c r="U34" s="413" t="b">
        <f t="shared" si="3"/>
        <v>0</v>
      </c>
      <c r="V34" s="414"/>
      <c r="W34" s="413" t="b">
        <f t="shared" si="4"/>
        <v>0</v>
      </c>
      <c r="X34" s="414"/>
      <c r="Y34" s="413" t="b">
        <f t="shared" si="5"/>
        <v>0</v>
      </c>
      <c r="Z34" s="414"/>
      <c r="AA34" s="413" t="b">
        <f t="shared" si="6"/>
        <v>0</v>
      </c>
      <c r="AB34" s="433">
        <f t="shared" si="7"/>
        <v>0</v>
      </c>
      <c r="AC34" s="415" t="str">
        <f t="shared" si="8"/>
        <v>Débil</v>
      </c>
      <c r="AD34" s="416"/>
      <c r="AE34" s="417" t="str">
        <f t="shared" si="9"/>
        <v>Débil</v>
      </c>
      <c r="AF34" s="418" t="str">
        <f t="shared" si="10"/>
        <v>0</v>
      </c>
      <c r="AG34" s="863"/>
      <c r="AH34" s="850"/>
      <c r="AI34" s="840"/>
      <c r="AJ34" s="841"/>
      <c r="AK34" s="840"/>
      <c r="AL34" s="840"/>
      <c r="AM34" s="840"/>
      <c r="AN34" s="841"/>
      <c r="AO34" s="840"/>
      <c r="AP34" s="840"/>
      <c r="AQ34" s="844"/>
      <c r="AR34" s="840"/>
      <c r="AS34" s="840"/>
      <c r="AT34" s="845"/>
    </row>
    <row r="35" spans="2:46" s="396" customFormat="1" ht="163.5" customHeight="1" x14ac:dyDescent="0.3">
      <c r="B35" s="949">
        <v>9</v>
      </c>
      <c r="C35" s="865" t="str">
        <f>'3-IDENTIFICACIÓN DEL RIESGO'!B19</f>
        <v>Inteligencia de la información.</v>
      </c>
      <c r="D35" s="867" t="str">
        <f>'3-IDENTIFICACIÓN DEL RIESGO'!E19</f>
        <v>1. Dirección de Gestión del Ordenamiento Social de la Propiedad.
2. Oficina de Planeación.</v>
      </c>
      <c r="E35" s="867" t="str">
        <f>'3-IDENTIFICACIÓN DEL RIESGO'!G19</f>
        <v>Incumplimiento en la implementación del PETIC.</v>
      </c>
      <c r="F35" s="867"/>
      <c r="G35" s="419" t="s">
        <v>1657</v>
      </c>
      <c r="H35" s="386" t="s">
        <v>635</v>
      </c>
      <c r="I35" s="419" t="s">
        <v>1887</v>
      </c>
      <c r="J35" s="419" t="s">
        <v>1655</v>
      </c>
      <c r="K35" s="419" t="s">
        <v>1656</v>
      </c>
      <c r="L35" s="419" t="s">
        <v>1654</v>
      </c>
      <c r="M35" s="420" t="s">
        <v>1653</v>
      </c>
      <c r="N35" s="388" t="s">
        <v>204</v>
      </c>
      <c r="O35" s="389">
        <f t="shared" si="0"/>
        <v>15</v>
      </c>
      <c r="P35" s="390" t="s">
        <v>205</v>
      </c>
      <c r="Q35" s="389">
        <f t="shared" si="1"/>
        <v>15</v>
      </c>
      <c r="R35" s="390" t="s">
        <v>239</v>
      </c>
      <c r="S35" s="389">
        <f t="shared" si="2"/>
        <v>0</v>
      </c>
      <c r="T35" s="390" t="s">
        <v>210</v>
      </c>
      <c r="U35" s="389">
        <f t="shared" si="3"/>
        <v>10</v>
      </c>
      <c r="V35" s="390" t="s">
        <v>207</v>
      </c>
      <c r="W35" s="389">
        <f t="shared" si="4"/>
        <v>15</v>
      </c>
      <c r="X35" s="390" t="s">
        <v>212</v>
      </c>
      <c r="Y35" s="389">
        <f t="shared" si="5"/>
        <v>0</v>
      </c>
      <c r="Z35" s="390" t="s">
        <v>209</v>
      </c>
      <c r="AA35" s="389">
        <f t="shared" si="6"/>
        <v>10</v>
      </c>
      <c r="AB35" s="391">
        <f t="shared" si="7"/>
        <v>65</v>
      </c>
      <c r="AC35" s="392" t="str">
        <f t="shared" si="8"/>
        <v>Débil</v>
      </c>
      <c r="AD35" s="393" t="s">
        <v>57</v>
      </c>
      <c r="AE35" s="394" t="str">
        <f t="shared" si="9"/>
        <v>Débil</v>
      </c>
      <c r="AF35" s="421" t="str">
        <f t="shared" si="10"/>
        <v>0</v>
      </c>
      <c r="AG35" s="943">
        <v>1</v>
      </c>
      <c r="AH35" s="850">
        <f>(AF35+AF36+AF37)/AG35</f>
        <v>0</v>
      </c>
      <c r="AI35" s="840" t="str">
        <f>IF(AH35&lt;50,"Débil",IF(AH35&lt;=99,"Moderado",IF(AH35=100,"Fuerte",IF(AH35="","ERROR"))))</f>
        <v>Débil</v>
      </c>
      <c r="AJ35" s="841" t="s">
        <v>162</v>
      </c>
      <c r="AK35" s="840">
        <f>IF(AI35="Débil",0,IF(AND(AI35="Moderado",AJ35="Directamente"),1,IF(AND(AI35="Moderado",AJ35="No disminuye"),0,IF(AND(AI35="Fuerte",AJ35="Directamente"),2,IF(AND(AI35="Fuerte",AJ35="No disminuye"),0)))))</f>
        <v>0</v>
      </c>
      <c r="AL35" s="840">
        <f>'4-VALORACIÓN DEL RIESGO'!P18-'5-CONTROLES'!AK35:AK37</f>
        <v>4</v>
      </c>
      <c r="AM35" s="840" t="str">
        <f>IF(AL35=5,"Casi Seguro",IF(AL35=4,"Probable",IF(AL35=3,"Posible",IF(AL35=2,"Improbable",IF(AL35=1,"Rara Vez",IF(AL35=0,"Rara Vez",IF(AL35&lt;0,"Rara Vez")))))))</f>
        <v>Probable</v>
      </c>
      <c r="AN35" s="841" t="s">
        <v>164</v>
      </c>
      <c r="AO35" s="840">
        <f>IF(AI35="Débil",0,IF(AND(AI35="Moderado",AN35="Directamente"),1,IF(AND(AI35="Moderado",AN35="Indirectamente"),0,IF(AND(AI35="Moderado",AN35="No disminuye"),0,IF(AND(AI35="Fuerte",AN35="Directamente"),2,IF(AND(AI35="Fuerte",AN35="Indirectamente"),1,IF(AND(AI35="Fuerte",AN35="No disminuye"),0)))))))</f>
        <v>0</v>
      </c>
      <c r="AP35" s="840">
        <f>'4-VALORACIÓN DEL RIESGO'!Z18-'5-CONTROLES'!AO35:AO37</f>
        <v>4</v>
      </c>
      <c r="AQ35" s="842" t="str">
        <f>IF(AP35&lt;=1,"Insignificante",IF(AP35=2,"Menor",IF(AP35=3,"Moderado",IF(AP35=4,"Mayor",IF(AP35&gt;=5,"Catastrófico")))))</f>
        <v>Mayor</v>
      </c>
      <c r="AR35" s="840" t="str">
        <f t="shared" ref="AR35" si="18">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840"/>
      <c r="AT35" s="845" t="s">
        <v>9</v>
      </c>
    </row>
    <row r="36" spans="2:46" s="396" customFormat="1" ht="27" customHeight="1" x14ac:dyDescent="0.3">
      <c r="B36" s="949"/>
      <c r="C36" s="865"/>
      <c r="D36" s="867"/>
      <c r="E36" s="867"/>
      <c r="F36" s="867"/>
      <c r="G36" s="419"/>
      <c r="H36" s="386"/>
      <c r="I36" s="419"/>
      <c r="J36" s="419"/>
      <c r="K36" s="419"/>
      <c r="L36" s="419"/>
      <c r="M36" s="420"/>
      <c r="N36" s="397"/>
      <c r="O36" s="398" t="b">
        <f t="shared" si="0"/>
        <v>0</v>
      </c>
      <c r="P36" s="399"/>
      <c r="Q36" s="398" t="b">
        <f t="shared" si="1"/>
        <v>0</v>
      </c>
      <c r="R36" s="399"/>
      <c r="S36" s="398" t="b">
        <f t="shared" si="2"/>
        <v>0</v>
      </c>
      <c r="T36" s="399"/>
      <c r="U36" s="398" t="b">
        <f t="shared" si="3"/>
        <v>0</v>
      </c>
      <c r="V36" s="399"/>
      <c r="W36" s="398" t="b">
        <f t="shared" si="4"/>
        <v>0</v>
      </c>
      <c r="X36" s="399"/>
      <c r="Y36" s="398" t="b">
        <f t="shared" si="5"/>
        <v>0</v>
      </c>
      <c r="Z36" s="399"/>
      <c r="AA36" s="398" t="b">
        <f t="shared" si="6"/>
        <v>0</v>
      </c>
      <c r="AB36" s="434">
        <f t="shared" si="7"/>
        <v>0</v>
      </c>
      <c r="AC36" s="400" t="str">
        <f t="shared" si="8"/>
        <v>Débil</v>
      </c>
      <c r="AD36" s="401"/>
      <c r="AE36" s="402" t="str">
        <f t="shared" si="9"/>
        <v>Débil</v>
      </c>
      <c r="AF36" s="422" t="str">
        <f t="shared" si="10"/>
        <v>0</v>
      </c>
      <c r="AG36" s="944"/>
      <c r="AH36" s="850"/>
      <c r="AI36" s="840"/>
      <c r="AJ36" s="841"/>
      <c r="AK36" s="840"/>
      <c r="AL36" s="840"/>
      <c r="AM36" s="840"/>
      <c r="AN36" s="841"/>
      <c r="AO36" s="840"/>
      <c r="AP36" s="840"/>
      <c r="AQ36" s="843"/>
      <c r="AR36" s="840"/>
      <c r="AS36" s="840"/>
      <c r="AT36" s="845"/>
    </row>
    <row r="37" spans="2:46" s="396" customFormat="1" ht="27" customHeight="1" thickBot="1" x14ac:dyDescent="0.35">
      <c r="B37" s="949"/>
      <c r="C37" s="865"/>
      <c r="D37" s="867"/>
      <c r="E37" s="867"/>
      <c r="F37" s="867"/>
      <c r="G37" s="419"/>
      <c r="H37" s="386"/>
      <c r="I37" s="419"/>
      <c r="J37" s="419"/>
      <c r="K37" s="419"/>
      <c r="L37" s="419"/>
      <c r="M37" s="420"/>
      <c r="N37" s="404"/>
      <c r="O37" s="405" t="b">
        <f t="shared" si="0"/>
        <v>0</v>
      </c>
      <c r="P37" s="406"/>
      <c r="Q37" s="405" t="b">
        <f t="shared" si="1"/>
        <v>0</v>
      </c>
      <c r="R37" s="406"/>
      <c r="S37" s="405" t="b">
        <f t="shared" si="2"/>
        <v>0</v>
      </c>
      <c r="T37" s="406"/>
      <c r="U37" s="405" t="b">
        <f t="shared" si="3"/>
        <v>0</v>
      </c>
      <c r="V37" s="406"/>
      <c r="W37" s="405" t="b">
        <f t="shared" si="4"/>
        <v>0</v>
      </c>
      <c r="X37" s="406"/>
      <c r="Y37" s="405" t="b">
        <f t="shared" si="5"/>
        <v>0</v>
      </c>
      <c r="Z37" s="406"/>
      <c r="AA37" s="405" t="b">
        <f t="shared" si="6"/>
        <v>0</v>
      </c>
      <c r="AB37" s="407">
        <f t="shared" si="7"/>
        <v>0</v>
      </c>
      <c r="AC37" s="408" t="str">
        <f t="shared" si="8"/>
        <v>Débil</v>
      </c>
      <c r="AD37" s="409"/>
      <c r="AE37" s="410" t="str">
        <f t="shared" si="9"/>
        <v>Débil</v>
      </c>
      <c r="AF37" s="423" t="str">
        <f t="shared" si="10"/>
        <v>0</v>
      </c>
      <c r="AG37" s="945"/>
      <c r="AH37" s="850"/>
      <c r="AI37" s="840"/>
      <c r="AJ37" s="841"/>
      <c r="AK37" s="840"/>
      <c r="AL37" s="840"/>
      <c r="AM37" s="840"/>
      <c r="AN37" s="841"/>
      <c r="AO37" s="840"/>
      <c r="AP37" s="840"/>
      <c r="AQ37" s="844"/>
      <c r="AR37" s="840"/>
      <c r="AS37" s="840"/>
      <c r="AT37" s="845"/>
    </row>
    <row r="38" spans="2:46" s="396" customFormat="1" ht="163.5" customHeight="1" x14ac:dyDescent="0.3">
      <c r="B38" s="949">
        <v>10</v>
      </c>
      <c r="C38" s="865" t="str">
        <f>'3-IDENTIFICACIÓN DEL RIESGO'!B20</f>
        <v>Inteligencia de la información.</v>
      </c>
      <c r="D38" s="867" t="str">
        <f>'3-IDENTIFICACIÓN DEL RIESGO'!E20</f>
        <v>1. Dirección de Gestión del Ordenamiento Social de la Propiedad.
2. Oficina de Planeación.</v>
      </c>
      <c r="E38" s="867" t="str">
        <f>'3-IDENTIFICACIÓN DEL RIESGO'!G20</f>
        <v>Definición y evolución de la arquitectura empresarial institucional que no responda a las necesidades de la entidad.</v>
      </c>
      <c r="F38" s="867"/>
      <c r="G38" s="419" t="s">
        <v>1657</v>
      </c>
      <c r="H38" s="386" t="s">
        <v>630</v>
      </c>
      <c r="I38" s="419" t="s">
        <v>1660</v>
      </c>
      <c r="J38" s="419" t="s">
        <v>1662</v>
      </c>
      <c r="K38" s="419" t="s">
        <v>1663</v>
      </c>
      <c r="L38" s="419" t="s">
        <v>1664</v>
      </c>
      <c r="M38" s="420" t="s">
        <v>1658</v>
      </c>
      <c r="N38" s="397" t="s">
        <v>204</v>
      </c>
      <c r="O38" s="398">
        <f t="shared" si="0"/>
        <v>15</v>
      </c>
      <c r="P38" s="399" t="s">
        <v>205</v>
      </c>
      <c r="Q38" s="398">
        <f t="shared" si="1"/>
        <v>15</v>
      </c>
      <c r="R38" s="399" t="s">
        <v>206</v>
      </c>
      <c r="S38" s="398">
        <f t="shared" si="2"/>
        <v>15</v>
      </c>
      <c r="T38" s="399" t="s">
        <v>60</v>
      </c>
      <c r="U38" s="398">
        <f t="shared" si="3"/>
        <v>15</v>
      </c>
      <c r="V38" s="399" t="s">
        <v>207</v>
      </c>
      <c r="W38" s="398">
        <f t="shared" si="4"/>
        <v>15</v>
      </c>
      <c r="X38" s="399" t="s">
        <v>208</v>
      </c>
      <c r="Y38" s="398">
        <f t="shared" si="5"/>
        <v>15</v>
      </c>
      <c r="Z38" s="399" t="s">
        <v>209</v>
      </c>
      <c r="AA38" s="398">
        <f t="shared" si="6"/>
        <v>10</v>
      </c>
      <c r="AB38" s="434">
        <f t="shared" si="7"/>
        <v>100</v>
      </c>
      <c r="AC38" s="400" t="str">
        <f t="shared" si="8"/>
        <v>Fuerte</v>
      </c>
      <c r="AD38" s="401" t="s">
        <v>63</v>
      </c>
      <c r="AE38" s="402" t="str">
        <f t="shared" si="9"/>
        <v>Fuerte</v>
      </c>
      <c r="AF38" s="403" t="str">
        <f t="shared" si="10"/>
        <v>100</v>
      </c>
      <c r="AG38" s="861">
        <v>2</v>
      </c>
      <c r="AH38" s="850">
        <f>(AF38+AF39+AF40)/AG38</f>
        <v>50</v>
      </c>
      <c r="AI38" s="840" t="str">
        <f>IF(AH38&lt;50,"Débil",IF(AH38&lt;=99,"Moderado",IF(AH38=100,"Fuerte",IF(AH38="","ERROR"))))</f>
        <v>Moderado</v>
      </c>
      <c r="AJ38" s="841" t="s">
        <v>162</v>
      </c>
      <c r="AK38" s="840">
        <f>IF(AI38="Débil",0,IF(AND(AI38="Moderado",AJ38="Directamente"),1,IF(AND(AI38="Moderado",AJ38="No disminuye"),0,IF(AND(AI38="Fuerte",AJ38="Directamente"),2,IF(AND(AI38="Fuerte",AJ38="No disminuye"),0)))))</f>
        <v>1</v>
      </c>
      <c r="AL38" s="840">
        <f>'4-VALORACIÓN DEL RIESGO'!P19-'5-CONTROLES'!AK38:AK40</f>
        <v>3</v>
      </c>
      <c r="AM38" s="840" t="str">
        <f>IF(AL38=5,"Casi Seguro",IF(AL38=4,"Probable",IF(AL38=3,"Posible",IF(AL38=2,"Improbable",IF(AL38=1,"Rara Vez",IF(AL38=0,"Rara Vez",IF(AL38&lt;0,"Rara Vez")))))))</f>
        <v>Posible</v>
      </c>
      <c r="AN38" s="841" t="s">
        <v>164</v>
      </c>
      <c r="AO38" s="840">
        <f>IF(AI38="Débil",0,IF(AND(AI38="Moderado",AN38="Directamente"),1,IF(AND(AI38="Moderado",AN38="Indirectamente"),0,IF(AND(AI38="Moderado",AN38="No disminuye"),0,IF(AND(AI38="Fuerte",AN38="Directamente"),2,IF(AND(AI38="Fuerte",AN38="Indirectamente"),1,IF(AND(AI38="Fuerte",AN38="No disminuye"),0)))))))</f>
        <v>0</v>
      </c>
      <c r="AP38" s="840">
        <f>'4-VALORACIÓN DEL RIESGO'!Z19-'5-CONTROLES'!AO38:AO40</f>
        <v>4</v>
      </c>
      <c r="AQ38" s="842" t="str">
        <f>IF(AP38&lt;=1,"Insignificante",IF(AP38=2,"Menor",IF(AP38=3,"Moderado",IF(AP38=4,"Mayor",IF(AP38&gt;=5,"Catastrófico")))))</f>
        <v>Mayor</v>
      </c>
      <c r="AR38" s="840" t="str">
        <f t="shared" ref="AR38" si="19">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840"/>
      <c r="AT38" s="845" t="s">
        <v>9</v>
      </c>
    </row>
    <row r="39" spans="2:46" s="396" customFormat="1" ht="163.5" customHeight="1" x14ac:dyDescent="0.3">
      <c r="B39" s="949"/>
      <c r="C39" s="865"/>
      <c r="D39" s="867"/>
      <c r="E39" s="867"/>
      <c r="F39" s="867"/>
      <c r="G39" s="419" t="s">
        <v>1657</v>
      </c>
      <c r="H39" s="386" t="s">
        <v>633</v>
      </c>
      <c r="I39" s="419" t="s">
        <v>1660</v>
      </c>
      <c r="J39" s="419" t="s">
        <v>1661</v>
      </c>
      <c r="K39" s="419" t="s">
        <v>1663</v>
      </c>
      <c r="L39" s="419" t="s">
        <v>1163</v>
      </c>
      <c r="M39" s="420" t="s">
        <v>1659</v>
      </c>
      <c r="N39" s="397" t="s">
        <v>204</v>
      </c>
      <c r="O39" s="398">
        <f t="shared" si="0"/>
        <v>15</v>
      </c>
      <c r="P39" s="399" t="s">
        <v>205</v>
      </c>
      <c r="Q39" s="398">
        <f t="shared" si="1"/>
        <v>15</v>
      </c>
      <c r="R39" s="399" t="s">
        <v>239</v>
      </c>
      <c r="S39" s="398">
        <f t="shared" si="2"/>
        <v>0</v>
      </c>
      <c r="T39" s="399" t="s">
        <v>210</v>
      </c>
      <c r="U39" s="398">
        <f t="shared" si="3"/>
        <v>10</v>
      </c>
      <c r="V39" s="399" t="s">
        <v>207</v>
      </c>
      <c r="W39" s="398">
        <f t="shared" si="4"/>
        <v>15</v>
      </c>
      <c r="X39" s="399" t="s">
        <v>212</v>
      </c>
      <c r="Y39" s="398">
        <f t="shared" si="5"/>
        <v>0</v>
      </c>
      <c r="Z39" s="399" t="s">
        <v>209</v>
      </c>
      <c r="AA39" s="398">
        <f t="shared" si="6"/>
        <v>10</v>
      </c>
      <c r="AB39" s="434">
        <f t="shared" si="7"/>
        <v>65</v>
      </c>
      <c r="AC39" s="400" t="str">
        <f t="shared" si="8"/>
        <v>Débil</v>
      </c>
      <c r="AD39" s="401" t="s">
        <v>63</v>
      </c>
      <c r="AE39" s="402" t="str">
        <f t="shared" si="9"/>
        <v>Débil</v>
      </c>
      <c r="AF39" s="403" t="str">
        <f t="shared" si="10"/>
        <v>0</v>
      </c>
      <c r="AG39" s="862"/>
      <c r="AH39" s="850"/>
      <c r="AI39" s="840"/>
      <c r="AJ39" s="841"/>
      <c r="AK39" s="840"/>
      <c r="AL39" s="840"/>
      <c r="AM39" s="840"/>
      <c r="AN39" s="841"/>
      <c r="AO39" s="840"/>
      <c r="AP39" s="840"/>
      <c r="AQ39" s="843"/>
      <c r="AR39" s="840"/>
      <c r="AS39" s="840"/>
      <c r="AT39" s="845"/>
    </row>
    <row r="40" spans="2:46" s="396" customFormat="1" ht="25.5" customHeight="1" thickBot="1" x14ac:dyDescent="0.35">
      <c r="B40" s="949"/>
      <c r="C40" s="865"/>
      <c r="D40" s="867"/>
      <c r="E40" s="867"/>
      <c r="F40" s="867"/>
      <c r="G40" s="419"/>
      <c r="H40" s="386"/>
      <c r="I40" s="419"/>
      <c r="J40" s="419"/>
      <c r="K40" s="419"/>
      <c r="L40" s="419"/>
      <c r="M40" s="420"/>
      <c r="N40" s="397"/>
      <c r="O40" s="398" t="b">
        <f t="shared" si="0"/>
        <v>0</v>
      </c>
      <c r="P40" s="399"/>
      <c r="Q40" s="398" t="b">
        <f t="shared" si="1"/>
        <v>0</v>
      </c>
      <c r="R40" s="399"/>
      <c r="S40" s="398" t="b">
        <f t="shared" si="2"/>
        <v>0</v>
      </c>
      <c r="T40" s="399"/>
      <c r="U40" s="398" t="b">
        <f t="shared" si="3"/>
        <v>0</v>
      </c>
      <c r="V40" s="399"/>
      <c r="W40" s="398" t="b">
        <f t="shared" si="4"/>
        <v>0</v>
      </c>
      <c r="X40" s="399"/>
      <c r="Y40" s="398" t="b">
        <f t="shared" si="5"/>
        <v>0</v>
      </c>
      <c r="Z40" s="399"/>
      <c r="AA40" s="398" t="b">
        <f t="shared" si="6"/>
        <v>0</v>
      </c>
      <c r="AB40" s="434">
        <f t="shared" si="7"/>
        <v>0</v>
      </c>
      <c r="AC40" s="400" t="str">
        <f t="shared" si="8"/>
        <v>Débil</v>
      </c>
      <c r="AD40" s="401"/>
      <c r="AE40" s="402" t="str">
        <f t="shared" si="9"/>
        <v>Débil</v>
      </c>
      <c r="AF40" s="403" t="str">
        <f t="shared" si="10"/>
        <v>0</v>
      </c>
      <c r="AG40" s="863"/>
      <c r="AH40" s="850"/>
      <c r="AI40" s="840"/>
      <c r="AJ40" s="841"/>
      <c r="AK40" s="840"/>
      <c r="AL40" s="840"/>
      <c r="AM40" s="840"/>
      <c r="AN40" s="841"/>
      <c r="AO40" s="840"/>
      <c r="AP40" s="840"/>
      <c r="AQ40" s="844"/>
      <c r="AR40" s="840"/>
      <c r="AS40" s="840"/>
      <c r="AT40" s="845"/>
    </row>
    <row r="41" spans="2:46" s="396" customFormat="1" ht="163.5" customHeight="1" x14ac:dyDescent="0.3">
      <c r="B41" s="949">
        <v>11</v>
      </c>
      <c r="C41" s="865" t="str">
        <f>'3-IDENTIFICACIÓN DEL RIESGO'!B21</f>
        <v>Inteligencia de la información.</v>
      </c>
      <c r="D41" s="867" t="str">
        <f>'3-IDENTIFICACIÓN DEL RIESGO'!E21</f>
        <v>1. Dirección de Gestión del Ordenamiento Social de la Propiedad.
2. Oficina de Planeación.</v>
      </c>
      <c r="E41" s="867" t="str">
        <f>'3-IDENTIFICACIÓN DEL RIESGO'!G21</f>
        <v>Incumplimiento en la implementación del Modelo de Seguridad y Privacidad  de la información de la estrategia de Gobierno Digital.</v>
      </c>
      <c r="F41" s="867"/>
      <c r="G41" s="419" t="s">
        <v>1657</v>
      </c>
      <c r="H41" s="386" t="s">
        <v>633</v>
      </c>
      <c r="I41" s="419" t="s">
        <v>1669</v>
      </c>
      <c r="J41" s="419" t="s">
        <v>1667</v>
      </c>
      <c r="K41" s="419" t="s">
        <v>1663</v>
      </c>
      <c r="L41" s="419" t="s">
        <v>1668</v>
      </c>
      <c r="M41" s="420" t="s">
        <v>1665</v>
      </c>
      <c r="N41" s="397" t="s">
        <v>204</v>
      </c>
      <c r="O41" s="398">
        <f t="shared" si="0"/>
        <v>15</v>
      </c>
      <c r="P41" s="399" t="s">
        <v>205</v>
      </c>
      <c r="Q41" s="398">
        <f t="shared" si="1"/>
        <v>15</v>
      </c>
      <c r="R41" s="399" t="s">
        <v>239</v>
      </c>
      <c r="S41" s="398">
        <f t="shared" si="2"/>
        <v>0</v>
      </c>
      <c r="T41" s="399" t="s">
        <v>210</v>
      </c>
      <c r="U41" s="398">
        <f t="shared" si="3"/>
        <v>10</v>
      </c>
      <c r="V41" s="399" t="s">
        <v>207</v>
      </c>
      <c r="W41" s="398">
        <f t="shared" si="4"/>
        <v>15</v>
      </c>
      <c r="X41" s="399" t="s">
        <v>212</v>
      </c>
      <c r="Y41" s="398">
        <f t="shared" si="5"/>
        <v>0</v>
      </c>
      <c r="Z41" s="399" t="s">
        <v>209</v>
      </c>
      <c r="AA41" s="398">
        <f t="shared" si="6"/>
        <v>10</v>
      </c>
      <c r="AB41" s="434">
        <f t="shared" si="7"/>
        <v>65</v>
      </c>
      <c r="AC41" s="400" t="str">
        <f t="shared" si="8"/>
        <v>Débil</v>
      </c>
      <c r="AD41" s="401" t="s">
        <v>63</v>
      </c>
      <c r="AE41" s="402" t="str">
        <f t="shared" si="9"/>
        <v>Débil</v>
      </c>
      <c r="AF41" s="403" t="str">
        <f t="shared" si="10"/>
        <v>0</v>
      </c>
      <c r="AG41" s="861">
        <v>2</v>
      </c>
      <c r="AH41" s="850">
        <f>(AF41+AF42+AF43)/AG41</f>
        <v>0</v>
      </c>
      <c r="AI41" s="840" t="str">
        <f>IF(AH41&lt;50,"Débil",IF(AH41&lt;=99,"Moderado",IF(AH41=100,"Fuerte",IF(AH41="","ERROR"))))</f>
        <v>Débil</v>
      </c>
      <c r="AJ41" s="841" t="s">
        <v>162</v>
      </c>
      <c r="AK41" s="840">
        <f>IF(AI41="Débil",0,IF(AND(AI41="Moderado",AJ41="Directamente"),1,IF(AND(AI41="Moderado",AJ41="No disminuye"),0,IF(AND(AI41="Fuerte",AJ41="Directamente"),2,IF(AND(AI41="Fuerte",AJ41="No disminuye"),0)))))</f>
        <v>0</v>
      </c>
      <c r="AL41" s="840">
        <f>'4-VALORACIÓN DEL RIESGO'!P20-'5-CONTROLES'!AK41:AK43</f>
        <v>4</v>
      </c>
      <c r="AM41" s="840" t="str">
        <f>IF(AL41=5,"Casi Seguro",IF(AL41=4,"Probable",IF(AL41=3,"Posible",IF(AL41=2,"Improbable",IF(AL41=1,"Rara Vez",IF(AL41=0,"Rara Vez",IF(AL41&lt;0,"Rara Vez")))))))</f>
        <v>Probable</v>
      </c>
      <c r="AN41" s="841" t="s">
        <v>164</v>
      </c>
      <c r="AO41" s="840">
        <f>IF(AI41="Débil",0,IF(AND(AI41="Moderado",AN41="Directamente"),1,IF(AND(AI41="Moderado",AN41="Indirectamente"),0,IF(AND(AI41="Moderado",AN41="No disminuye"),0,IF(AND(AI41="Fuerte",AN41="Directamente"),2,IF(AND(AI41="Fuerte",AN41="Indirectamente"),1,IF(AND(AI41="Fuerte",AN41="No disminuye"),0)))))))</f>
        <v>0</v>
      </c>
      <c r="AP41" s="840">
        <f>'4-VALORACIÓN DEL RIESGO'!Z20-'5-CONTROLES'!AO41:AO43</f>
        <v>4</v>
      </c>
      <c r="AQ41" s="842" t="str">
        <f>IF(AP41&lt;=1,"Insignificante",IF(AP41=2,"Menor",IF(AP41=3,"Moderado",IF(AP41=4,"Mayor",IF(AP41&gt;=5,"Catastrófico")))))</f>
        <v>Mayor</v>
      </c>
      <c r="AR41" s="840" t="str">
        <f t="shared" ref="AR41" si="20">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840"/>
      <c r="AT41" s="845" t="s">
        <v>9</v>
      </c>
    </row>
    <row r="42" spans="2:46" s="396" customFormat="1" ht="163.5" customHeight="1" x14ac:dyDescent="0.3">
      <c r="B42" s="949"/>
      <c r="C42" s="865"/>
      <c r="D42" s="867"/>
      <c r="E42" s="867"/>
      <c r="F42" s="867"/>
      <c r="G42" s="419" t="s">
        <v>1657</v>
      </c>
      <c r="H42" s="386" t="s">
        <v>634</v>
      </c>
      <c r="I42" s="419" t="s">
        <v>1669</v>
      </c>
      <c r="J42" s="419" t="s">
        <v>1666</v>
      </c>
      <c r="K42" s="419" t="s">
        <v>1663</v>
      </c>
      <c r="L42" s="419" t="s">
        <v>1163</v>
      </c>
      <c r="M42" s="420" t="s">
        <v>1670</v>
      </c>
      <c r="N42" s="397" t="s">
        <v>204</v>
      </c>
      <c r="O42" s="398">
        <f t="shared" si="0"/>
        <v>15</v>
      </c>
      <c r="P42" s="399" t="s">
        <v>205</v>
      </c>
      <c r="Q42" s="398">
        <f t="shared" si="1"/>
        <v>15</v>
      </c>
      <c r="R42" s="399" t="s">
        <v>239</v>
      </c>
      <c r="S42" s="398">
        <f t="shared" si="2"/>
        <v>0</v>
      </c>
      <c r="T42" s="399" t="s">
        <v>210</v>
      </c>
      <c r="U42" s="398">
        <f t="shared" si="3"/>
        <v>10</v>
      </c>
      <c r="V42" s="399" t="s">
        <v>207</v>
      </c>
      <c r="W42" s="398">
        <f t="shared" si="4"/>
        <v>15</v>
      </c>
      <c r="X42" s="399" t="s">
        <v>212</v>
      </c>
      <c r="Y42" s="398">
        <f t="shared" si="5"/>
        <v>0</v>
      </c>
      <c r="Z42" s="399" t="s">
        <v>209</v>
      </c>
      <c r="AA42" s="398">
        <f t="shared" si="6"/>
        <v>10</v>
      </c>
      <c r="AB42" s="434">
        <f t="shared" si="7"/>
        <v>65</v>
      </c>
      <c r="AC42" s="400" t="str">
        <f t="shared" si="8"/>
        <v>Débil</v>
      </c>
      <c r="AD42" s="401" t="s">
        <v>63</v>
      </c>
      <c r="AE42" s="402" t="str">
        <f t="shared" si="9"/>
        <v>Débil</v>
      </c>
      <c r="AF42" s="403" t="str">
        <f t="shared" si="10"/>
        <v>0</v>
      </c>
      <c r="AG42" s="862"/>
      <c r="AH42" s="850"/>
      <c r="AI42" s="840"/>
      <c r="AJ42" s="841"/>
      <c r="AK42" s="840"/>
      <c r="AL42" s="840"/>
      <c r="AM42" s="840"/>
      <c r="AN42" s="841"/>
      <c r="AO42" s="840"/>
      <c r="AP42" s="840"/>
      <c r="AQ42" s="843"/>
      <c r="AR42" s="840"/>
      <c r="AS42" s="840"/>
      <c r="AT42" s="845"/>
    </row>
    <row r="43" spans="2:46" s="396" customFormat="1" ht="27" customHeight="1" thickBot="1" x14ac:dyDescent="0.35">
      <c r="B43" s="949"/>
      <c r="C43" s="865"/>
      <c r="D43" s="867"/>
      <c r="E43" s="867"/>
      <c r="F43" s="867"/>
      <c r="G43" s="419"/>
      <c r="H43" s="386"/>
      <c r="I43" s="419"/>
      <c r="J43" s="419"/>
      <c r="K43" s="419"/>
      <c r="L43" s="419"/>
      <c r="M43" s="420"/>
      <c r="N43" s="397"/>
      <c r="O43" s="398" t="b">
        <f t="shared" si="0"/>
        <v>0</v>
      </c>
      <c r="P43" s="399"/>
      <c r="Q43" s="398" t="b">
        <f t="shared" si="1"/>
        <v>0</v>
      </c>
      <c r="R43" s="399"/>
      <c r="S43" s="398" t="b">
        <f t="shared" si="2"/>
        <v>0</v>
      </c>
      <c r="T43" s="399"/>
      <c r="U43" s="398" t="b">
        <f t="shared" si="3"/>
        <v>0</v>
      </c>
      <c r="V43" s="399"/>
      <c r="W43" s="398" t="b">
        <f t="shared" si="4"/>
        <v>0</v>
      </c>
      <c r="X43" s="399"/>
      <c r="Y43" s="398" t="b">
        <f t="shared" si="5"/>
        <v>0</v>
      </c>
      <c r="Z43" s="399"/>
      <c r="AA43" s="398" t="b">
        <f t="shared" si="6"/>
        <v>0</v>
      </c>
      <c r="AB43" s="434">
        <f t="shared" si="7"/>
        <v>0</v>
      </c>
      <c r="AC43" s="400" t="str">
        <f t="shared" si="8"/>
        <v>Débil</v>
      </c>
      <c r="AD43" s="401"/>
      <c r="AE43" s="402" t="str">
        <f t="shared" si="9"/>
        <v>Débil</v>
      </c>
      <c r="AF43" s="403" t="str">
        <f t="shared" si="10"/>
        <v>0</v>
      </c>
      <c r="AG43" s="863"/>
      <c r="AH43" s="850"/>
      <c r="AI43" s="840"/>
      <c r="AJ43" s="841"/>
      <c r="AK43" s="840"/>
      <c r="AL43" s="840"/>
      <c r="AM43" s="840"/>
      <c r="AN43" s="841"/>
      <c r="AO43" s="840"/>
      <c r="AP43" s="840"/>
      <c r="AQ43" s="844"/>
      <c r="AR43" s="840"/>
      <c r="AS43" s="840"/>
      <c r="AT43" s="845"/>
    </row>
    <row r="44" spans="2:46" s="396" customFormat="1" ht="163.5" customHeight="1" x14ac:dyDescent="0.3">
      <c r="B44" s="949">
        <v>12</v>
      </c>
      <c r="C44" s="865" t="str">
        <f>'3-IDENTIFICACIÓN DEL RIESGO'!B22</f>
        <v>Inteligencia de la información.</v>
      </c>
      <c r="D44" s="867" t="str">
        <f>'3-IDENTIFICACIÓN DEL RIESGO'!E22</f>
        <v>1. Dirección de Gestión del Ordenamiento Social de la Propiedad.
2. Oficina de Planeación.</v>
      </c>
      <c r="E44" s="867" t="str">
        <f>'3-IDENTIFICACIÓN DEL RIESGO'!G22</f>
        <v>Pérdida parcial o completa del conocimiento de la Entidad</v>
      </c>
      <c r="F44" s="867"/>
      <c r="G44" s="419" t="s">
        <v>1172</v>
      </c>
      <c r="H44" s="386" t="s">
        <v>631</v>
      </c>
      <c r="I44" s="419" t="s">
        <v>1173</v>
      </c>
      <c r="J44" s="419" t="s">
        <v>1174</v>
      </c>
      <c r="K44" s="419" t="s">
        <v>1175</v>
      </c>
      <c r="L44" s="419" t="s">
        <v>1176</v>
      </c>
      <c r="M44" s="420" t="s">
        <v>1171</v>
      </c>
      <c r="N44" s="397" t="s">
        <v>204</v>
      </c>
      <c r="O44" s="398">
        <f t="shared" si="0"/>
        <v>15</v>
      </c>
      <c r="P44" s="399" t="s">
        <v>214</v>
      </c>
      <c r="Q44" s="398">
        <f t="shared" si="1"/>
        <v>0</v>
      </c>
      <c r="R44" s="399" t="s">
        <v>239</v>
      </c>
      <c r="S44" s="398">
        <f t="shared" si="2"/>
        <v>0</v>
      </c>
      <c r="T44" s="399" t="s">
        <v>210</v>
      </c>
      <c r="U44" s="398">
        <f t="shared" si="3"/>
        <v>10</v>
      </c>
      <c r="V44" s="399" t="s">
        <v>243</v>
      </c>
      <c r="W44" s="398">
        <f t="shared" si="4"/>
        <v>0</v>
      </c>
      <c r="X44" s="399" t="s">
        <v>212</v>
      </c>
      <c r="Y44" s="398">
        <f t="shared" si="5"/>
        <v>0</v>
      </c>
      <c r="Z44" s="399" t="s">
        <v>211</v>
      </c>
      <c r="AA44" s="398">
        <f t="shared" si="6"/>
        <v>5</v>
      </c>
      <c r="AB44" s="434">
        <f t="shared" si="7"/>
        <v>30</v>
      </c>
      <c r="AC44" s="400" t="str">
        <f t="shared" si="8"/>
        <v>Débil</v>
      </c>
      <c r="AD44" s="401" t="s">
        <v>57</v>
      </c>
      <c r="AE44" s="402" t="str">
        <f t="shared" si="9"/>
        <v>Débil</v>
      </c>
      <c r="AF44" s="403" t="str">
        <f t="shared" si="10"/>
        <v>0</v>
      </c>
      <c r="AG44" s="861">
        <v>1</v>
      </c>
      <c r="AH44" s="850">
        <f>(AF44+AF45+AF46)/AG44</f>
        <v>0</v>
      </c>
      <c r="AI44" s="840" t="str">
        <f>IF(AH44&lt;50,"Débil",IF(AH44&lt;=99,"Moderado",IF(AH44=100,"Fuerte",IF(AH44="","ERROR"))))</f>
        <v>Débil</v>
      </c>
      <c r="AJ44" s="841" t="s">
        <v>162</v>
      </c>
      <c r="AK44" s="840">
        <f>IF(AI44="Débil",0,IF(AND(AI44="Moderado",AJ44="Directamente"),1,IF(AND(AI44="Moderado",AJ44="No disminuye"),0,IF(AND(AI44="Fuerte",AJ44="Directamente"),2,IF(AND(AI44="Fuerte",AJ44="No disminuye"),0)))))</f>
        <v>0</v>
      </c>
      <c r="AL44" s="840">
        <f>'4-VALORACIÓN DEL RIESGO'!P21-'5-CONTROLES'!AK44:AK46</f>
        <v>5</v>
      </c>
      <c r="AM44" s="840" t="str">
        <f>IF(AL44=5,"Casi Seguro",IF(AL44=4,"Probable",IF(AL44=3,"Posible",IF(AL44=2,"Improbable",IF(AL44=1,"Rara Vez",IF(AL44=0,"Rara Vez",IF(AL44&lt;0,"Rara Vez")))))))</f>
        <v>Casi Seguro</v>
      </c>
      <c r="AN44" s="841" t="s">
        <v>164</v>
      </c>
      <c r="AO44" s="840">
        <f>IF(AI44="Débil",0,IF(AND(AI44="Moderado",AN44="Directamente"),1,IF(AND(AI44="Moderado",AN44="Indirectamente"),0,IF(AND(AI44="Moderado",AN44="No disminuye"),0,IF(AND(AI44="Fuerte",AN44="Directamente"),2,IF(AND(AI44="Fuerte",AN44="Indirectamente"),1,IF(AND(AI44="Fuerte",AN44="No disminuye"),0)))))))</f>
        <v>0</v>
      </c>
      <c r="AP44" s="840">
        <f>'4-VALORACIÓN DEL RIESGO'!Z21-'5-CONTROLES'!AO44:AO46</f>
        <v>5</v>
      </c>
      <c r="AQ44" s="842" t="str">
        <f>IF(AP44&lt;=1,"Insignificante",IF(AP44=2,"Menor",IF(AP44=3,"Moderado",IF(AP44=4,"Mayor",IF(AP44&gt;=5,"Catastrófico")))))</f>
        <v>Catastrófico</v>
      </c>
      <c r="AR44" s="840" t="str">
        <f t="shared" ref="AR44" si="21">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840"/>
      <c r="AT44" s="845" t="s">
        <v>9</v>
      </c>
    </row>
    <row r="45" spans="2:46" s="396" customFormat="1" ht="25.5" customHeight="1" x14ac:dyDescent="0.3">
      <c r="B45" s="949"/>
      <c r="C45" s="865"/>
      <c r="D45" s="867"/>
      <c r="E45" s="867"/>
      <c r="F45" s="867"/>
      <c r="G45" s="419"/>
      <c r="H45" s="386"/>
      <c r="I45" s="419"/>
      <c r="J45" s="419"/>
      <c r="K45" s="419"/>
      <c r="L45" s="419"/>
      <c r="M45" s="420"/>
      <c r="N45" s="397"/>
      <c r="O45" s="398" t="b">
        <f t="shared" si="0"/>
        <v>0</v>
      </c>
      <c r="P45" s="399"/>
      <c r="Q45" s="398" t="b">
        <f t="shared" si="1"/>
        <v>0</v>
      </c>
      <c r="R45" s="399"/>
      <c r="S45" s="398" t="b">
        <f t="shared" si="2"/>
        <v>0</v>
      </c>
      <c r="T45" s="399"/>
      <c r="U45" s="398" t="b">
        <f t="shared" si="3"/>
        <v>0</v>
      </c>
      <c r="V45" s="399"/>
      <c r="W45" s="398" t="b">
        <f t="shared" si="4"/>
        <v>0</v>
      </c>
      <c r="X45" s="399"/>
      <c r="Y45" s="398" t="b">
        <f t="shared" si="5"/>
        <v>0</v>
      </c>
      <c r="Z45" s="399"/>
      <c r="AA45" s="398" t="b">
        <f t="shared" si="6"/>
        <v>0</v>
      </c>
      <c r="AB45" s="434">
        <f t="shared" si="7"/>
        <v>0</v>
      </c>
      <c r="AC45" s="400" t="str">
        <f t="shared" si="8"/>
        <v>Débil</v>
      </c>
      <c r="AD45" s="401"/>
      <c r="AE45" s="402" t="str">
        <f t="shared" si="9"/>
        <v>Débil</v>
      </c>
      <c r="AF45" s="403" t="str">
        <f t="shared" si="10"/>
        <v>0</v>
      </c>
      <c r="AG45" s="862"/>
      <c r="AH45" s="850"/>
      <c r="AI45" s="840"/>
      <c r="AJ45" s="841"/>
      <c r="AK45" s="840"/>
      <c r="AL45" s="840"/>
      <c r="AM45" s="840"/>
      <c r="AN45" s="841"/>
      <c r="AO45" s="840"/>
      <c r="AP45" s="840"/>
      <c r="AQ45" s="843"/>
      <c r="AR45" s="840"/>
      <c r="AS45" s="840"/>
      <c r="AT45" s="845"/>
    </row>
    <row r="46" spans="2:46" s="396" customFormat="1" ht="25.5" customHeight="1" thickBot="1" x14ac:dyDescent="0.35">
      <c r="B46" s="949"/>
      <c r="C46" s="865"/>
      <c r="D46" s="867"/>
      <c r="E46" s="867"/>
      <c r="F46" s="867"/>
      <c r="G46" s="419"/>
      <c r="H46" s="386"/>
      <c r="I46" s="419"/>
      <c r="J46" s="419"/>
      <c r="K46" s="419"/>
      <c r="L46" s="419"/>
      <c r="M46" s="420"/>
      <c r="N46" s="397"/>
      <c r="O46" s="398" t="b">
        <f t="shared" si="0"/>
        <v>0</v>
      </c>
      <c r="P46" s="399"/>
      <c r="Q46" s="398" t="b">
        <f t="shared" si="1"/>
        <v>0</v>
      </c>
      <c r="R46" s="399"/>
      <c r="S46" s="398" t="b">
        <f t="shared" si="2"/>
        <v>0</v>
      </c>
      <c r="T46" s="399"/>
      <c r="U46" s="398" t="b">
        <f t="shared" si="3"/>
        <v>0</v>
      </c>
      <c r="V46" s="399"/>
      <c r="W46" s="398" t="b">
        <f t="shared" si="4"/>
        <v>0</v>
      </c>
      <c r="X46" s="399"/>
      <c r="Y46" s="398" t="b">
        <f t="shared" si="5"/>
        <v>0</v>
      </c>
      <c r="Z46" s="399"/>
      <c r="AA46" s="398" t="b">
        <f t="shared" si="6"/>
        <v>0</v>
      </c>
      <c r="AB46" s="434">
        <f t="shared" si="7"/>
        <v>0</v>
      </c>
      <c r="AC46" s="400" t="str">
        <f t="shared" si="8"/>
        <v>Débil</v>
      </c>
      <c r="AD46" s="401"/>
      <c r="AE46" s="402" t="str">
        <f t="shared" si="9"/>
        <v>Débil</v>
      </c>
      <c r="AF46" s="403" t="str">
        <f t="shared" si="10"/>
        <v>0</v>
      </c>
      <c r="AG46" s="863"/>
      <c r="AH46" s="850"/>
      <c r="AI46" s="840"/>
      <c r="AJ46" s="841"/>
      <c r="AK46" s="840"/>
      <c r="AL46" s="840"/>
      <c r="AM46" s="840"/>
      <c r="AN46" s="841"/>
      <c r="AO46" s="840"/>
      <c r="AP46" s="840"/>
      <c r="AQ46" s="844"/>
      <c r="AR46" s="840"/>
      <c r="AS46" s="840"/>
      <c r="AT46" s="845"/>
    </row>
    <row r="47" spans="2:46" s="396" customFormat="1" ht="163.5" customHeight="1" x14ac:dyDescent="0.3">
      <c r="B47" s="949">
        <v>13</v>
      </c>
      <c r="C47" s="865" t="str">
        <f>'3-IDENTIFICACIÓN DEL RIESGO'!B23</f>
        <v>Inteligencia de la información.</v>
      </c>
      <c r="D47" s="867" t="str">
        <f>'3-IDENTIFICACIÓN DEL RIESGO'!E23</f>
        <v>1. Dirección de Gestión del Ordenamiento Social de la Propiedad.
2. Oficina de Planeación.</v>
      </c>
      <c r="E47" s="867" t="str">
        <f>'3-IDENTIFICACIÓN DEL RIESGO'!G23</f>
        <v>Aprobación y publicación de información documentada no pertinente a los Procesos de la entidad.</v>
      </c>
      <c r="F47" s="867"/>
      <c r="G47" s="419" t="s">
        <v>716</v>
      </c>
      <c r="H47" s="386" t="s">
        <v>630</v>
      </c>
      <c r="I47" s="419" t="s">
        <v>1641</v>
      </c>
      <c r="J47" s="419" t="s">
        <v>1640</v>
      </c>
      <c r="K47" s="419" t="s">
        <v>1638</v>
      </c>
      <c r="L47" s="419" t="s">
        <v>1639</v>
      </c>
      <c r="M47" s="420" t="s">
        <v>1642</v>
      </c>
      <c r="N47" s="397" t="s">
        <v>204</v>
      </c>
      <c r="O47" s="398">
        <f t="shared" si="0"/>
        <v>15</v>
      </c>
      <c r="P47" s="399" t="s">
        <v>214</v>
      </c>
      <c r="Q47" s="398">
        <f t="shared" si="1"/>
        <v>0</v>
      </c>
      <c r="R47" s="399" t="s">
        <v>206</v>
      </c>
      <c r="S47" s="398">
        <f t="shared" si="2"/>
        <v>15</v>
      </c>
      <c r="T47" s="399" t="s">
        <v>60</v>
      </c>
      <c r="U47" s="398">
        <f t="shared" si="3"/>
        <v>15</v>
      </c>
      <c r="V47" s="399" t="s">
        <v>207</v>
      </c>
      <c r="W47" s="398">
        <f t="shared" si="4"/>
        <v>15</v>
      </c>
      <c r="X47" s="399" t="s">
        <v>208</v>
      </c>
      <c r="Y47" s="398">
        <f t="shared" si="5"/>
        <v>15</v>
      </c>
      <c r="Z47" s="399" t="s">
        <v>209</v>
      </c>
      <c r="AA47" s="398">
        <f t="shared" si="6"/>
        <v>10</v>
      </c>
      <c r="AB47" s="434">
        <f t="shared" si="7"/>
        <v>85</v>
      </c>
      <c r="AC47" s="400" t="str">
        <f t="shared" si="8"/>
        <v>Débil</v>
      </c>
      <c r="AD47" s="401" t="s">
        <v>63</v>
      </c>
      <c r="AE47" s="402" t="str">
        <f t="shared" si="9"/>
        <v>Débil</v>
      </c>
      <c r="AF47" s="403" t="str">
        <f t="shared" si="10"/>
        <v>0</v>
      </c>
      <c r="AG47" s="861">
        <v>3</v>
      </c>
      <c r="AH47" s="850">
        <f>(AF47+AF48+AF49)/AG47</f>
        <v>0</v>
      </c>
      <c r="AI47" s="840" t="str">
        <f>IF(AH47&lt;50,"Débil",IF(AH47&lt;=99,"Moderado",IF(AH47=100,"Fuerte",IF(AH47="","ERROR"))))</f>
        <v>Débil</v>
      </c>
      <c r="AJ47" s="841" t="s">
        <v>162</v>
      </c>
      <c r="AK47" s="840">
        <f>IF(AI47="Débil",0,IF(AND(AI47="Moderado",AJ47="Directamente"),1,IF(AND(AI47="Moderado",AJ47="No disminuye"),0,IF(AND(AI47="Fuerte",AJ47="Directamente"),2,IF(AND(AI47="Fuerte",AJ47="No disminuye"),0)))))</f>
        <v>0</v>
      </c>
      <c r="AL47" s="842">
        <f>'4-VALORACIÓN DEL RIESGO'!P22-'5-CONTROLES'!AK47:AK49</f>
        <v>4</v>
      </c>
      <c r="AM47" s="840" t="str">
        <f>IF(AL47=5,"Casi Seguro",IF(AL47=4,"Probable",IF(AL47=3,"Posible",IF(AL47=2,"Improbable",IF(AL47=1,"Rara Vez",IF(AL47=0,"Rara Vez",IF(AL47&lt;0,"Rara Vez")))))))</f>
        <v>Probable</v>
      </c>
      <c r="AN47" s="841" t="s">
        <v>164</v>
      </c>
      <c r="AO47" s="840">
        <f>IF(AI47="Débil",0,IF(AND(AI47="Moderado",AN47="Directamente"),1,IF(AND(AI47="Moderado",AN47="Indirectamente"),0,IF(AND(AI47="Moderado",AN47="No disminuye"),0,IF(AND(AI47="Fuerte",AN47="Directamente"),2,IF(AND(AI47="Fuerte",AN47="Indirectamente"),1,IF(AND(AI47="Fuerte",AN47="No disminuye"),0)))))))</f>
        <v>0</v>
      </c>
      <c r="AP47" s="840">
        <f>'4-VALORACIÓN DEL RIESGO'!Z22-'5-CONTROLES'!AO47:AO49</f>
        <v>4</v>
      </c>
      <c r="AQ47" s="842" t="str">
        <f>IF(AP47&lt;=1,"Insignificante",IF(AP47=2,"Menor",IF(AP47=3,"Moderado",IF(AP47=4,"Mayor",IF(AP47&gt;=5,"Catastrófico")))))</f>
        <v>Mayor</v>
      </c>
      <c r="AR47" s="840" t="str">
        <f t="shared" ref="AR47" si="22">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840"/>
      <c r="AT47" s="845" t="s">
        <v>9</v>
      </c>
    </row>
    <row r="48" spans="2:46" s="396" customFormat="1" ht="163.5" customHeight="1" x14ac:dyDescent="0.3">
      <c r="B48" s="949"/>
      <c r="C48" s="865"/>
      <c r="D48" s="867"/>
      <c r="E48" s="867"/>
      <c r="F48" s="867"/>
      <c r="G48" s="419" t="s">
        <v>1172</v>
      </c>
      <c r="H48" s="386" t="s">
        <v>630</v>
      </c>
      <c r="I48" s="419" t="s">
        <v>1641</v>
      </c>
      <c r="J48" s="419" t="s">
        <v>1644</v>
      </c>
      <c r="K48" s="419" t="s">
        <v>1645</v>
      </c>
      <c r="L48" s="419" t="s">
        <v>1646</v>
      </c>
      <c r="M48" s="420" t="s">
        <v>1643</v>
      </c>
      <c r="N48" s="397" t="s">
        <v>204</v>
      </c>
      <c r="O48" s="398">
        <f t="shared" si="0"/>
        <v>15</v>
      </c>
      <c r="P48" s="399" t="s">
        <v>214</v>
      </c>
      <c r="Q48" s="398">
        <f t="shared" si="1"/>
        <v>0</v>
      </c>
      <c r="R48" s="399" t="s">
        <v>206</v>
      </c>
      <c r="S48" s="398">
        <f t="shared" si="2"/>
        <v>15</v>
      </c>
      <c r="T48" s="399" t="s">
        <v>60</v>
      </c>
      <c r="U48" s="398">
        <f t="shared" si="3"/>
        <v>15</v>
      </c>
      <c r="V48" s="399" t="s">
        <v>207</v>
      </c>
      <c r="W48" s="398">
        <f t="shared" si="4"/>
        <v>15</v>
      </c>
      <c r="X48" s="399" t="s">
        <v>208</v>
      </c>
      <c r="Y48" s="398">
        <f t="shared" si="5"/>
        <v>15</v>
      </c>
      <c r="Z48" s="399" t="s">
        <v>209</v>
      </c>
      <c r="AA48" s="398">
        <f t="shared" si="6"/>
        <v>10</v>
      </c>
      <c r="AB48" s="434">
        <f t="shared" si="7"/>
        <v>85</v>
      </c>
      <c r="AC48" s="400" t="str">
        <f t="shared" si="8"/>
        <v>Débil</v>
      </c>
      <c r="AD48" s="401" t="s">
        <v>63</v>
      </c>
      <c r="AE48" s="402" t="str">
        <f t="shared" si="9"/>
        <v>Débil</v>
      </c>
      <c r="AF48" s="403" t="str">
        <f t="shared" si="10"/>
        <v>0</v>
      </c>
      <c r="AG48" s="862"/>
      <c r="AH48" s="850"/>
      <c r="AI48" s="840"/>
      <c r="AJ48" s="841"/>
      <c r="AK48" s="840"/>
      <c r="AL48" s="843"/>
      <c r="AM48" s="840"/>
      <c r="AN48" s="841"/>
      <c r="AO48" s="840"/>
      <c r="AP48" s="840"/>
      <c r="AQ48" s="843"/>
      <c r="AR48" s="840"/>
      <c r="AS48" s="840"/>
      <c r="AT48" s="845"/>
    </row>
    <row r="49" spans="2:46" s="396" customFormat="1" ht="163.5" customHeight="1" thickBot="1" x14ac:dyDescent="0.35">
      <c r="B49" s="949"/>
      <c r="C49" s="865"/>
      <c r="D49" s="867"/>
      <c r="E49" s="867"/>
      <c r="F49" s="867"/>
      <c r="G49" s="419" t="s">
        <v>1172</v>
      </c>
      <c r="H49" s="386" t="s">
        <v>630</v>
      </c>
      <c r="I49" s="419" t="s">
        <v>1641</v>
      </c>
      <c r="J49" s="419" t="s">
        <v>1649</v>
      </c>
      <c r="K49" s="419" t="s">
        <v>1645</v>
      </c>
      <c r="L49" s="419" t="s">
        <v>1648</v>
      </c>
      <c r="M49" s="420" t="s">
        <v>1647</v>
      </c>
      <c r="N49" s="412" t="s">
        <v>204</v>
      </c>
      <c r="O49" s="413">
        <f t="shared" si="0"/>
        <v>15</v>
      </c>
      <c r="P49" s="414" t="s">
        <v>214</v>
      </c>
      <c r="Q49" s="413">
        <f t="shared" si="1"/>
        <v>0</v>
      </c>
      <c r="R49" s="414" t="s">
        <v>206</v>
      </c>
      <c r="S49" s="413">
        <f t="shared" si="2"/>
        <v>15</v>
      </c>
      <c r="T49" s="414" t="s">
        <v>60</v>
      </c>
      <c r="U49" s="413">
        <f t="shared" si="3"/>
        <v>15</v>
      </c>
      <c r="V49" s="414" t="s">
        <v>207</v>
      </c>
      <c r="W49" s="413">
        <f t="shared" si="4"/>
        <v>15</v>
      </c>
      <c r="X49" s="414" t="s">
        <v>208</v>
      </c>
      <c r="Y49" s="413">
        <f t="shared" si="5"/>
        <v>15</v>
      </c>
      <c r="Z49" s="414" t="s">
        <v>209</v>
      </c>
      <c r="AA49" s="413">
        <f t="shared" si="6"/>
        <v>10</v>
      </c>
      <c r="AB49" s="433">
        <f t="shared" si="7"/>
        <v>85</v>
      </c>
      <c r="AC49" s="415" t="str">
        <f t="shared" si="8"/>
        <v>Débil</v>
      </c>
      <c r="AD49" s="416" t="s">
        <v>63</v>
      </c>
      <c r="AE49" s="417" t="str">
        <f t="shared" si="9"/>
        <v>Débil</v>
      </c>
      <c r="AF49" s="418" t="str">
        <f t="shared" si="10"/>
        <v>0</v>
      </c>
      <c r="AG49" s="862"/>
      <c r="AH49" s="850"/>
      <c r="AI49" s="840"/>
      <c r="AJ49" s="841"/>
      <c r="AK49" s="840"/>
      <c r="AL49" s="844"/>
      <c r="AM49" s="840"/>
      <c r="AN49" s="841"/>
      <c r="AO49" s="840"/>
      <c r="AP49" s="840"/>
      <c r="AQ49" s="844"/>
      <c r="AR49" s="840"/>
      <c r="AS49" s="840"/>
      <c r="AT49" s="845"/>
    </row>
    <row r="50" spans="2:46" s="396" customFormat="1" ht="163.5" customHeight="1" x14ac:dyDescent="0.3">
      <c r="B50" s="949">
        <v>14</v>
      </c>
      <c r="C50" s="865" t="str">
        <f>'3-IDENTIFICACIÓN DEL RIESGO'!B24</f>
        <v>Gestión del Modelo de Atención.</v>
      </c>
      <c r="D50" s="867" t="str">
        <f>'3-IDENTIFICACIÓN DEL RIESGO'!E24</f>
        <v>1. Secretaría General.
2. Dirección de Gestión del Ordenamiento social de la Propiedad.
3. Dirección Acceso a Tierras.
4. Dirección Gestión Jurídica de Tierras.
5. Dirección Asuntos Étnicos.</v>
      </c>
      <c r="E50" s="867" t="str">
        <f>'3-IDENTIFICACIÓN DEL RIESGO'!G24</f>
        <v>Respuesta inoportuna a las PQRSD</v>
      </c>
      <c r="F50" s="867"/>
      <c r="G50" s="419" t="s">
        <v>1530</v>
      </c>
      <c r="H50" s="386" t="s">
        <v>630</v>
      </c>
      <c r="I50" s="419" t="s">
        <v>1523</v>
      </c>
      <c r="J50" s="419" t="s">
        <v>1524</v>
      </c>
      <c r="K50" s="419" t="s">
        <v>1522</v>
      </c>
      <c r="L50" s="419" t="s">
        <v>1521</v>
      </c>
      <c r="M50" s="420" t="s">
        <v>1520</v>
      </c>
      <c r="N50" s="388" t="s">
        <v>204</v>
      </c>
      <c r="O50" s="389">
        <f t="shared" si="0"/>
        <v>15</v>
      </c>
      <c r="P50" s="390" t="s">
        <v>214</v>
      </c>
      <c r="Q50" s="389">
        <f t="shared" si="1"/>
        <v>0</v>
      </c>
      <c r="R50" s="390" t="s">
        <v>239</v>
      </c>
      <c r="S50" s="389">
        <f t="shared" si="2"/>
        <v>0</v>
      </c>
      <c r="T50" s="390" t="s">
        <v>210</v>
      </c>
      <c r="U50" s="389">
        <f t="shared" si="3"/>
        <v>10</v>
      </c>
      <c r="V50" s="390" t="s">
        <v>207</v>
      </c>
      <c r="W50" s="389">
        <f t="shared" si="4"/>
        <v>15</v>
      </c>
      <c r="X50" s="390" t="s">
        <v>208</v>
      </c>
      <c r="Y50" s="389">
        <f t="shared" si="5"/>
        <v>15</v>
      </c>
      <c r="Z50" s="390" t="s">
        <v>209</v>
      </c>
      <c r="AA50" s="389">
        <f t="shared" si="6"/>
        <v>10</v>
      </c>
      <c r="AB50" s="391">
        <f t="shared" si="7"/>
        <v>65</v>
      </c>
      <c r="AC50" s="392" t="str">
        <f t="shared" si="8"/>
        <v>Débil</v>
      </c>
      <c r="AD50" s="393" t="s">
        <v>63</v>
      </c>
      <c r="AE50" s="394" t="str">
        <f t="shared" si="9"/>
        <v>Débil</v>
      </c>
      <c r="AF50" s="395" t="str">
        <f t="shared" si="10"/>
        <v>0</v>
      </c>
      <c r="AG50" s="861">
        <v>1</v>
      </c>
      <c r="AH50" s="850">
        <f>(AF50+AF51+AF52)/AG50</f>
        <v>0</v>
      </c>
      <c r="AI50" s="840" t="str">
        <f>IF(AH50&lt;50,"Débil",IF(AH50&lt;=99,"Moderado",IF(AH50=100,"Fuerte",IF(AH50="","ERROR"))))</f>
        <v>Débil</v>
      </c>
      <c r="AJ50" s="841" t="s">
        <v>162</v>
      </c>
      <c r="AK50" s="840">
        <f>IF(AI50="Débil",0,IF(AND(AI50="Moderado",AJ50="Directamente"),1,IF(AND(AI50="Moderado",AJ50="No disminuye"),0,IF(AND(AI50="Fuerte",AJ50="Directamente"),2,IF(AND(AI50="Fuerte",AJ50="No disminuye"),0)))))</f>
        <v>0</v>
      </c>
      <c r="AL50" s="842">
        <f>'4-VALORACIÓN DEL RIESGO'!P23-'5-CONTROLES'!AK50:AK52</f>
        <v>5</v>
      </c>
      <c r="AM50" s="840" t="str">
        <f>IF(AL50=5,"Casi Seguro",IF(AL50=4,"Probable",IF(AL50=3,"Posible",IF(AL50=2,"Improbable",IF(AL50=1,"Rara Vez",IF(AL50=0,"Rara Vez",IF(AL50&lt;0,"Rara Vez")))))))</f>
        <v>Casi Seguro</v>
      </c>
      <c r="AN50" s="841" t="s">
        <v>164</v>
      </c>
      <c r="AO50" s="840">
        <f>IF(AI50="Débil",0,IF(AND(AI50="Moderado",AN50="Directamente"),1,IF(AND(AI50="Moderado",AN50="Indirectamente"),0,IF(AND(AI50="Moderado",AN50="No disminuye"),0,IF(AND(AI50="Fuerte",AN50="Directamente"),2,IF(AND(AI50="Fuerte",AN50="Indirectamente"),1,IF(AND(AI50="Fuerte",AN50="No disminuye"),0)))))))</f>
        <v>0</v>
      </c>
      <c r="AP50" s="840">
        <f>'4-VALORACIÓN DEL RIESGO'!Z23-'5-CONTROLES'!AO50:AO52</f>
        <v>5</v>
      </c>
      <c r="AQ50" s="842" t="str">
        <f>IF(AP50&lt;=1,"Insignificante",IF(AP50=2,"Menor",IF(AP50=3,"Moderado",IF(AP50=4,"Mayor",IF(AP50&gt;=5,"Catastrófico")))))</f>
        <v>Catastrófico</v>
      </c>
      <c r="AR50" s="840" t="str">
        <f t="shared" ref="AR50" si="23">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840"/>
      <c r="AT50" s="845" t="s">
        <v>9</v>
      </c>
    </row>
    <row r="51" spans="2:46" s="396" customFormat="1" ht="25.5" customHeight="1" x14ac:dyDescent="0.3">
      <c r="B51" s="949"/>
      <c r="C51" s="865"/>
      <c r="D51" s="867"/>
      <c r="E51" s="867"/>
      <c r="F51" s="867"/>
      <c r="G51" s="419"/>
      <c r="H51" s="386"/>
      <c r="I51" s="419"/>
      <c r="J51" s="419"/>
      <c r="K51" s="419"/>
      <c r="L51" s="419"/>
      <c r="M51" s="420"/>
      <c r="N51" s="397"/>
      <c r="O51" s="398" t="b">
        <f t="shared" si="0"/>
        <v>0</v>
      </c>
      <c r="P51" s="399"/>
      <c r="Q51" s="398" t="b">
        <f t="shared" si="1"/>
        <v>0</v>
      </c>
      <c r="R51" s="399"/>
      <c r="S51" s="398" t="b">
        <f t="shared" si="2"/>
        <v>0</v>
      </c>
      <c r="T51" s="399"/>
      <c r="U51" s="398" t="b">
        <f t="shared" si="3"/>
        <v>0</v>
      </c>
      <c r="V51" s="399"/>
      <c r="W51" s="398" t="b">
        <f t="shared" si="4"/>
        <v>0</v>
      </c>
      <c r="X51" s="399"/>
      <c r="Y51" s="398" t="b">
        <f t="shared" si="5"/>
        <v>0</v>
      </c>
      <c r="Z51" s="399"/>
      <c r="AA51" s="398" t="b">
        <f t="shared" si="6"/>
        <v>0</v>
      </c>
      <c r="AB51" s="434">
        <f t="shared" si="7"/>
        <v>0</v>
      </c>
      <c r="AC51" s="400" t="str">
        <f t="shared" si="8"/>
        <v>Débil</v>
      </c>
      <c r="AD51" s="401"/>
      <c r="AE51" s="402" t="str">
        <f t="shared" si="9"/>
        <v>Débil</v>
      </c>
      <c r="AF51" s="403" t="str">
        <f t="shared" si="10"/>
        <v>0</v>
      </c>
      <c r="AG51" s="862"/>
      <c r="AH51" s="850"/>
      <c r="AI51" s="840"/>
      <c r="AJ51" s="841"/>
      <c r="AK51" s="840"/>
      <c r="AL51" s="843"/>
      <c r="AM51" s="840"/>
      <c r="AN51" s="841"/>
      <c r="AO51" s="840"/>
      <c r="AP51" s="840"/>
      <c r="AQ51" s="843"/>
      <c r="AR51" s="840"/>
      <c r="AS51" s="840"/>
      <c r="AT51" s="845"/>
    </row>
    <row r="52" spans="2:46" s="396" customFormat="1" ht="25.5" customHeight="1" thickBot="1" x14ac:dyDescent="0.35">
      <c r="B52" s="949"/>
      <c r="C52" s="865"/>
      <c r="D52" s="867"/>
      <c r="E52" s="867"/>
      <c r="F52" s="867"/>
      <c r="G52" s="419"/>
      <c r="H52" s="386"/>
      <c r="I52" s="419"/>
      <c r="J52" s="419"/>
      <c r="K52" s="419"/>
      <c r="L52" s="419"/>
      <c r="M52" s="420"/>
      <c r="N52" s="404"/>
      <c r="O52" s="405" t="b">
        <f t="shared" si="0"/>
        <v>0</v>
      </c>
      <c r="P52" s="406"/>
      <c r="Q52" s="405" t="b">
        <f t="shared" si="1"/>
        <v>0</v>
      </c>
      <c r="R52" s="406"/>
      <c r="S52" s="405" t="b">
        <f t="shared" si="2"/>
        <v>0</v>
      </c>
      <c r="T52" s="406"/>
      <c r="U52" s="405" t="b">
        <f t="shared" si="3"/>
        <v>0</v>
      </c>
      <c r="V52" s="406"/>
      <c r="W52" s="405" t="b">
        <f t="shared" si="4"/>
        <v>0</v>
      </c>
      <c r="X52" s="406"/>
      <c r="Y52" s="405" t="b">
        <f t="shared" si="5"/>
        <v>0</v>
      </c>
      <c r="Z52" s="406"/>
      <c r="AA52" s="405" t="b">
        <f t="shared" si="6"/>
        <v>0</v>
      </c>
      <c r="AB52" s="407">
        <f t="shared" si="7"/>
        <v>0</v>
      </c>
      <c r="AC52" s="408" t="str">
        <f t="shared" si="8"/>
        <v>Débil</v>
      </c>
      <c r="AD52" s="409"/>
      <c r="AE52" s="410" t="str">
        <f t="shared" si="9"/>
        <v>Débil</v>
      </c>
      <c r="AF52" s="411" t="str">
        <f t="shared" si="10"/>
        <v>0</v>
      </c>
      <c r="AG52" s="864"/>
      <c r="AH52" s="850"/>
      <c r="AI52" s="840"/>
      <c r="AJ52" s="841"/>
      <c r="AK52" s="840"/>
      <c r="AL52" s="844"/>
      <c r="AM52" s="840"/>
      <c r="AN52" s="841"/>
      <c r="AO52" s="840"/>
      <c r="AP52" s="840"/>
      <c r="AQ52" s="844"/>
      <c r="AR52" s="840"/>
      <c r="AS52" s="840"/>
      <c r="AT52" s="845"/>
    </row>
    <row r="53" spans="2:46" s="396" customFormat="1" ht="163.5" customHeight="1" x14ac:dyDescent="0.3">
      <c r="B53" s="949">
        <v>15</v>
      </c>
      <c r="C53" s="865" t="str">
        <f>'3-IDENTIFICACIÓN DEL RIESGO'!B25</f>
        <v>Gestión del Modelo de Atención.</v>
      </c>
      <c r="D53" s="867" t="str">
        <f>'3-IDENTIFICACIÓN DEL RIESGO'!E25</f>
        <v>1. Secretaría General.
2. Dirección de Gestión del Ordenamiento social de la Propiedad.
3. Dirección Acceso a Tierras.
4. Dirección Gestión Jurídica de Tierras.
5. Dirección Asuntos Étnicos.</v>
      </c>
      <c r="E53" s="867" t="str">
        <f>'3-IDENTIFICACIÓN DEL RIESGO'!G25</f>
        <v>Respuestas con deficiente calidad a las PQRSD</v>
      </c>
      <c r="F53" s="867"/>
      <c r="G53" s="419" t="s">
        <v>1531</v>
      </c>
      <c r="H53" s="386" t="s">
        <v>635</v>
      </c>
      <c r="I53" s="419" t="s">
        <v>1529</v>
      </c>
      <c r="J53" s="419" t="s">
        <v>1528</v>
      </c>
      <c r="K53" s="419" t="s">
        <v>1527</v>
      </c>
      <c r="L53" s="419" t="s">
        <v>1526</v>
      </c>
      <c r="M53" s="420" t="s">
        <v>1525</v>
      </c>
      <c r="N53" s="397" t="s">
        <v>204</v>
      </c>
      <c r="O53" s="398">
        <f t="shared" si="0"/>
        <v>15</v>
      </c>
      <c r="P53" s="399" t="s">
        <v>214</v>
      </c>
      <c r="Q53" s="398">
        <f t="shared" si="1"/>
        <v>0</v>
      </c>
      <c r="R53" s="399" t="s">
        <v>239</v>
      </c>
      <c r="S53" s="398">
        <f t="shared" si="2"/>
        <v>0</v>
      </c>
      <c r="T53" s="399" t="s">
        <v>210</v>
      </c>
      <c r="U53" s="398">
        <f t="shared" si="3"/>
        <v>10</v>
      </c>
      <c r="V53" s="399" t="s">
        <v>207</v>
      </c>
      <c r="W53" s="398">
        <f t="shared" si="4"/>
        <v>15</v>
      </c>
      <c r="X53" s="399" t="s">
        <v>208</v>
      </c>
      <c r="Y53" s="398">
        <f t="shared" si="5"/>
        <v>15</v>
      </c>
      <c r="Z53" s="399" t="s">
        <v>209</v>
      </c>
      <c r="AA53" s="398">
        <f t="shared" si="6"/>
        <v>10</v>
      </c>
      <c r="AB53" s="434">
        <f t="shared" si="7"/>
        <v>65</v>
      </c>
      <c r="AC53" s="400" t="str">
        <f t="shared" si="8"/>
        <v>Débil</v>
      </c>
      <c r="AD53" s="401" t="s">
        <v>63</v>
      </c>
      <c r="AE53" s="402" t="str">
        <f t="shared" si="9"/>
        <v>Débil</v>
      </c>
      <c r="AF53" s="403" t="str">
        <f t="shared" si="10"/>
        <v>0</v>
      </c>
      <c r="AG53" s="862">
        <v>1</v>
      </c>
      <c r="AH53" s="850">
        <f>(AF53+AF54+AF55)/AG53</f>
        <v>0</v>
      </c>
      <c r="AI53" s="840" t="str">
        <f>IF(AH53&lt;50,"Débil",IF(AH53&lt;=99,"Moderado",IF(AH53=100,"Fuerte",IF(AH53="","ERROR"))))</f>
        <v>Débil</v>
      </c>
      <c r="AJ53" s="841" t="s">
        <v>162</v>
      </c>
      <c r="AK53" s="840">
        <f>IF(AI53="Débil",0,IF(AND(AI53="Moderado",AJ53="Directamente"),1,IF(AND(AI53="Moderado",AJ53="No disminuye"),0,IF(AND(AI53="Fuerte",AJ53="Directamente"),2,IF(AND(AI53="Fuerte",AJ53="No disminuye"),0)))))</f>
        <v>0</v>
      </c>
      <c r="AL53" s="842">
        <f>'4-VALORACIÓN DEL RIESGO'!P24-'5-CONTROLES'!AK53:AK55</f>
        <v>5</v>
      </c>
      <c r="AM53" s="840" t="str">
        <f>IF(AL53=5,"Casi Seguro",IF(AL53=4,"Probable",IF(AL53=3,"Posible",IF(AL53=2,"Improbable",IF(AL53=1,"Rara Vez",IF(AL53=0,"Rara Vez",IF(AL53&lt;0,"Rara Vez")))))))</f>
        <v>Casi Seguro</v>
      </c>
      <c r="AN53" s="841" t="s">
        <v>164</v>
      </c>
      <c r="AO53" s="840">
        <f>IF(AI53="Débil",0,IF(AND(AI53="Moderado",AN53="Directamente"),1,IF(AND(AI53="Moderado",AN53="Indirectamente"),0,IF(AND(AI53="Moderado",AN53="No disminuye"),0,IF(AND(AI53="Fuerte",AN53="Directamente"),2,IF(AND(AI53="Fuerte",AN53="Indirectamente"),1,IF(AND(AI53="Fuerte",AN53="No disminuye"),0)))))))</f>
        <v>0</v>
      </c>
      <c r="AP53" s="840">
        <f>'4-VALORACIÓN DEL RIESGO'!Z24-'5-CONTROLES'!AO53:AO55</f>
        <v>4</v>
      </c>
      <c r="AQ53" s="842" t="str">
        <f>IF(AP53&lt;=1,"Insignificante",IF(AP53=2,"Menor",IF(AP53=3,"Moderado",IF(AP53=4,"Mayor",IF(AP53&gt;=5,"Catastrófico")))))</f>
        <v>Mayor</v>
      </c>
      <c r="AR53" s="840" t="str">
        <f t="shared" ref="AR53" si="24">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840"/>
      <c r="AT53" s="845" t="s">
        <v>9</v>
      </c>
    </row>
    <row r="54" spans="2:46" s="396" customFormat="1" ht="25.5" customHeight="1" x14ac:dyDescent="0.3">
      <c r="B54" s="949"/>
      <c r="C54" s="865"/>
      <c r="D54" s="867"/>
      <c r="E54" s="867"/>
      <c r="F54" s="867"/>
      <c r="G54" s="419"/>
      <c r="H54" s="386"/>
      <c r="I54" s="419"/>
      <c r="J54" s="419"/>
      <c r="K54" s="419"/>
      <c r="L54" s="419"/>
      <c r="M54" s="420" t="s">
        <v>1278</v>
      </c>
      <c r="N54" s="397"/>
      <c r="O54" s="398" t="b">
        <f t="shared" si="0"/>
        <v>0</v>
      </c>
      <c r="P54" s="399"/>
      <c r="Q54" s="398" t="b">
        <f t="shared" si="1"/>
        <v>0</v>
      </c>
      <c r="R54" s="399"/>
      <c r="S54" s="398" t="b">
        <f t="shared" si="2"/>
        <v>0</v>
      </c>
      <c r="T54" s="399"/>
      <c r="U54" s="398" t="b">
        <f t="shared" si="3"/>
        <v>0</v>
      </c>
      <c r="V54" s="399"/>
      <c r="W54" s="398" t="b">
        <f t="shared" si="4"/>
        <v>0</v>
      </c>
      <c r="X54" s="399"/>
      <c r="Y54" s="398" t="b">
        <f t="shared" si="5"/>
        <v>0</v>
      </c>
      <c r="Z54" s="399"/>
      <c r="AA54" s="398" t="b">
        <f t="shared" si="6"/>
        <v>0</v>
      </c>
      <c r="AB54" s="434">
        <f t="shared" si="7"/>
        <v>0</v>
      </c>
      <c r="AC54" s="400" t="str">
        <f t="shared" si="8"/>
        <v>Débil</v>
      </c>
      <c r="AD54" s="401"/>
      <c r="AE54" s="402" t="str">
        <f t="shared" si="9"/>
        <v>Débil</v>
      </c>
      <c r="AF54" s="403" t="str">
        <f t="shared" si="10"/>
        <v>0</v>
      </c>
      <c r="AG54" s="862"/>
      <c r="AH54" s="850"/>
      <c r="AI54" s="840"/>
      <c r="AJ54" s="841"/>
      <c r="AK54" s="840"/>
      <c r="AL54" s="843"/>
      <c r="AM54" s="840"/>
      <c r="AN54" s="841"/>
      <c r="AO54" s="840"/>
      <c r="AP54" s="840"/>
      <c r="AQ54" s="843"/>
      <c r="AR54" s="840"/>
      <c r="AS54" s="840"/>
      <c r="AT54" s="845"/>
    </row>
    <row r="55" spans="2:46" s="396" customFormat="1" ht="25.5" customHeight="1" thickBot="1" x14ac:dyDescent="0.35">
      <c r="B55" s="949"/>
      <c r="C55" s="865"/>
      <c r="D55" s="867"/>
      <c r="E55" s="867"/>
      <c r="F55" s="867"/>
      <c r="G55" s="419"/>
      <c r="H55" s="386"/>
      <c r="I55" s="419"/>
      <c r="J55" s="419"/>
      <c r="K55" s="419"/>
      <c r="L55" s="419"/>
      <c r="M55" s="420"/>
      <c r="N55" s="397"/>
      <c r="O55" s="398" t="b">
        <f t="shared" si="0"/>
        <v>0</v>
      </c>
      <c r="P55" s="399"/>
      <c r="Q55" s="398" t="b">
        <f t="shared" si="1"/>
        <v>0</v>
      </c>
      <c r="R55" s="399"/>
      <c r="S55" s="398" t="b">
        <f t="shared" si="2"/>
        <v>0</v>
      </c>
      <c r="T55" s="399"/>
      <c r="U55" s="398" t="b">
        <f t="shared" si="3"/>
        <v>0</v>
      </c>
      <c r="V55" s="399"/>
      <c r="W55" s="398" t="b">
        <f t="shared" si="4"/>
        <v>0</v>
      </c>
      <c r="X55" s="399"/>
      <c r="Y55" s="398" t="b">
        <f t="shared" si="5"/>
        <v>0</v>
      </c>
      <c r="Z55" s="399"/>
      <c r="AA55" s="398" t="b">
        <f t="shared" si="6"/>
        <v>0</v>
      </c>
      <c r="AB55" s="434">
        <f t="shared" si="7"/>
        <v>0</v>
      </c>
      <c r="AC55" s="400" t="str">
        <f t="shared" si="8"/>
        <v>Débil</v>
      </c>
      <c r="AD55" s="401"/>
      <c r="AE55" s="402" t="str">
        <f t="shared" si="9"/>
        <v>Débil</v>
      </c>
      <c r="AF55" s="403" t="str">
        <f t="shared" si="10"/>
        <v>0</v>
      </c>
      <c r="AG55" s="863"/>
      <c r="AH55" s="850"/>
      <c r="AI55" s="840"/>
      <c r="AJ55" s="841"/>
      <c r="AK55" s="840"/>
      <c r="AL55" s="844"/>
      <c r="AM55" s="840"/>
      <c r="AN55" s="841"/>
      <c r="AO55" s="840"/>
      <c r="AP55" s="840"/>
      <c r="AQ55" s="844"/>
      <c r="AR55" s="840"/>
      <c r="AS55" s="840"/>
      <c r="AT55" s="845"/>
    </row>
    <row r="56" spans="2:46" s="396" customFormat="1" ht="163.5" customHeight="1" x14ac:dyDescent="0.3">
      <c r="B56" s="949">
        <v>16</v>
      </c>
      <c r="C56" s="865" t="str">
        <f>'3-IDENTIFICACIÓN DEL RIESGO'!B26</f>
        <v>Gestión del Modelo de Atención.</v>
      </c>
      <c r="D56" s="867" t="str">
        <f>'3-IDENTIFICACIÓN DEL RIESGO'!E26</f>
        <v>1. Secretaría General.
2. Dirección de Gestión del Ordenamiento social de la Propiedad.
3. Dirección Acceso a Tierras.
4. Dirección Gestión Jurídica de Tierras.
5. Dirección Asuntos Étnicos.</v>
      </c>
      <c r="E56" s="867" t="str">
        <f>'3-IDENTIFICACIÓN DEL RIESGO'!G26</f>
        <v>Programar municipios que posteriormente presenten limitantes para su intervención.</v>
      </c>
      <c r="F56" s="867"/>
      <c r="G56" s="419" t="s">
        <v>1283</v>
      </c>
      <c r="H56" s="386" t="s">
        <v>630</v>
      </c>
      <c r="I56" s="419" t="s">
        <v>1282</v>
      </c>
      <c r="J56" s="419" t="s">
        <v>1279</v>
      </c>
      <c r="K56" s="419" t="s">
        <v>1281</v>
      </c>
      <c r="L56" s="419" t="s">
        <v>1280</v>
      </c>
      <c r="M56" s="420" t="s">
        <v>1277</v>
      </c>
      <c r="N56" s="397" t="s">
        <v>204</v>
      </c>
      <c r="O56" s="398">
        <f t="shared" si="0"/>
        <v>15</v>
      </c>
      <c r="P56" s="399" t="s">
        <v>214</v>
      </c>
      <c r="Q56" s="398">
        <f t="shared" si="1"/>
        <v>0</v>
      </c>
      <c r="R56" s="399" t="s">
        <v>206</v>
      </c>
      <c r="S56" s="398">
        <f t="shared" si="2"/>
        <v>15</v>
      </c>
      <c r="T56" s="399" t="s">
        <v>60</v>
      </c>
      <c r="U56" s="398">
        <f t="shared" si="3"/>
        <v>15</v>
      </c>
      <c r="V56" s="399" t="s">
        <v>207</v>
      </c>
      <c r="W56" s="398">
        <f t="shared" si="4"/>
        <v>15</v>
      </c>
      <c r="X56" s="399" t="s">
        <v>208</v>
      </c>
      <c r="Y56" s="398">
        <f t="shared" si="5"/>
        <v>15</v>
      </c>
      <c r="Z56" s="399" t="s">
        <v>209</v>
      </c>
      <c r="AA56" s="398">
        <f t="shared" si="6"/>
        <v>10</v>
      </c>
      <c r="AB56" s="434">
        <f t="shared" si="7"/>
        <v>85</v>
      </c>
      <c r="AC56" s="400" t="str">
        <f t="shared" si="8"/>
        <v>Débil</v>
      </c>
      <c r="AD56" s="401" t="s">
        <v>63</v>
      </c>
      <c r="AE56" s="402" t="str">
        <f t="shared" si="9"/>
        <v>Débil</v>
      </c>
      <c r="AF56" s="403" t="str">
        <f t="shared" si="10"/>
        <v>0</v>
      </c>
      <c r="AG56" s="861">
        <v>2</v>
      </c>
      <c r="AH56" s="850">
        <f>(AF56+AF57+AF58)/AG56</f>
        <v>0</v>
      </c>
      <c r="AI56" s="840" t="str">
        <f>IF(AH56&lt;50,"Débil",IF(AH56&lt;=99,"Moderado",IF(AH56=100,"Fuerte",IF(AH56="","ERROR"))))</f>
        <v>Débil</v>
      </c>
      <c r="AJ56" s="841" t="s">
        <v>162</v>
      </c>
      <c r="AK56" s="840">
        <f>IF(AI56="Débil",0,IF(AND(AI56="Moderado",AJ56="Directamente"),1,IF(AND(AI56="Moderado",AJ56="No disminuye"),0,IF(AND(AI56="Fuerte",AJ56="Directamente"),2,IF(AND(AI56="Fuerte",AJ56="No disminuye"),0)))))</f>
        <v>0</v>
      </c>
      <c r="AL56" s="842">
        <f>'4-VALORACIÓN DEL RIESGO'!P25-'5-CONTROLES'!AK56:AK58</f>
        <v>4</v>
      </c>
      <c r="AM56" s="840" t="str">
        <f>IF(AL56=5,"Casi Seguro",IF(AL56=4,"Probable",IF(AL56=3,"Posible",IF(AL56=2,"Improbable",IF(AL56=1,"Rara Vez",IF(AL56=0,"Rara Vez",IF(AL56&lt;0,"Rara Vez")))))))</f>
        <v>Probable</v>
      </c>
      <c r="AN56" s="841" t="s">
        <v>164</v>
      </c>
      <c r="AO56" s="840">
        <f>IF(AI56="Débil",0,IF(AND(AI56="Moderado",AN56="Directamente"),1,IF(AND(AI56="Moderado",AN56="Indirectamente"),0,IF(AND(AI56="Moderado",AN56="No disminuye"),0,IF(AND(AI56="Fuerte",AN56="Directamente"),2,IF(AND(AI56="Fuerte",AN56="Indirectamente"),1,IF(AND(AI56="Fuerte",AN56="No disminuye"),0)))))))</f>
        <v>0</v>
      </c>
      <c r="AP56" s="840">
        <f>'4-VALORACIÓN DEL RIESGO'!Z25-'5-CONTROLES'!AO56:AO58</f>
        <v>4.666666666666667</v>
      </c>
      <c r="AQ56" s="842" t="str">
        <f>IF(AP56&lt;=1,"Insignificante",IF(AP56=2,"Menor",IF(AP56=3,"Moderado",IF(AP56&lt;=4,"Mayor",IF(AP56&lt;=5,"Catastrófico")))))</f>
        <v>Catastrófico</v>
      </c>
      <c r="AR56" s="840" t="str">
        <f t="shared" ref="AR56" si="25">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840"/>
      <c r="AT56" s="845" t="s">
        <v>9</v>
      </c>
    </row>
    <row r="57" spans="2:46" s="396" customFormat="1" ht="163.5" customHeight="1" x14ac:dyDescent="0.3">
      <c r="B57" s="949"/>
      <c r="C57" s="865"/>
      <c r="D57" s="867"/>
      <c r="E57" s="867"/>
      <c r="F57" s="867"/>
      <c r="G57" s="419" t="s">
        <v>1297</v>
      </c>
      <c r="H57" s="386" t="s">
        <v>630</v>
      </c>
      <c r="I57" s="419" t="s">
        <v>1294</v>
      </c>
      <c r="J57" s="419" t="s">
        <v>1295</v>
      </c>
      <c r="K57" s="419" t="s">
        <v>1296</v>
      </c>
      <c r="L57" s="419" t="s">
        <v>1280</v>
      </c>
      <c r="M57" s="420" t="s">
        <v>1293</v>
      </c>
      <c r="N57" s="397" t="s">
        <v>204</v>
      </c>
      <c r="O57" s="398">
        <f t="shared" si="0"/>
        <v>15</v>
      </c>
      <c r="P57" s="399" t="s">
        <v>214</v>
      </c>
      <c r="Q57" s="398">
        <f t="shared" si="1"/>
        <v>0</v>
      </c>
      <c r="R57" s="399" t="s">
        <v>206</v>
      </c>
      <c r="S57" s="398">
        <f t="shared" si="2"/>
        <v>15</v>
      </c>
      <c r="T57" s="399" t="s">
        <v>60</v>
      </c>
      <c r="U57" s="398">
        <f t="shared" si="3"/>
        <v>15</v>
      </c>
      <c r="V57" s="399" t="s">
        <v>207</v>
      </c>
      <c r="W57" s="398">
        <f t="shared" si="4"/>
        <v>15</v>
      </c>
      <c r="X57" s="399" t="s">
        <v>208</v>
      </c>
      <c r="Y57" s="398">
        <f t="shared" si="5"/>
        <v>15</v>
      </c>
      <c r="Z57" s="399" t="s">
        <v>209</v>
      </c>
      <c r="AA57" s="398">
        <f t="shared" si="6"/>
        <v>10</v>
      </c>
      <c r="AB57" s="434">
        <f t="shared" si="7"/>
        <v>85</v>
      </c>
      <c r="AC57" s="400" t="str">
        <f t="shared" si="8"/>
        <v>Débil</v>
      </c>
      <c r="AD57" s="401" t="s">
        <v>63</v>
      </c>
      <c r="AE57" s="402" t="str">
        <f t="shared" si="9"/>
        <v>Débil</v>
      </c>
      <c r="AF57" s="403" t="str">
        <f t="shared" si="10"/>
        <v>0</v>
      </c>
      <c r="AG57" s="862"/>
      <c r="AH57" s="850"/>
      <c r="AI57" s="840"/>
      <c r="AJ57" s="841"/>
      <c r="AK57" s="840"/>
      <c r="AL57" s="843"/>
      <c r="AM57" s="840"/>
      <c r="AN57" s="841"/>
      <c r="AO57" s="840"/>
      <c r="AP57" s="840"/>
      <c r="AQ57" s="843"/>
      <c r="AR57" s="840"/>
      <c r="AS57" s="840"/>
      <c r="AT57" s="845"/>
    </row>
    <row r="58" spans="2:46" s="396" customFormat="1" ht="25.5" customHeight="1" x14ac:dyDescent="0.3">
      <c r="B58" s="949"/>
      <c r="C58" s="865"/>
      <c r="D58" s="867"/>
      <c r="E58" s="867"/>
      <c r="F58" s="867"/>
      <c r="G58" s="419"/>
      <c r="H58" s="386"/>
      <c r="I58" s="419"/>
      <c r="J58" s="419"/>
      <c r="K58" s="419"/>
      <c r="L58" s="419"/>
      <c r="M58" s="420"/>
      <c r="N58" s="397"/>
      <c r="O58" s="398" t="b">
        <f t="shared" si="0"/>
        <v>0</v>
      </c>
      <c r="P58" s="399"/>
      <c r="Q58" s="398" t="b">
        <f t="shared" si="1"/>
        <v>0</v>
      </c>
      <c r="R58" s="399"/>
      <c r="S58" s="398" t="b">
        <f t="shared" si="2"/>
        <v>0</v>
      </c>
      <c r="T58" s="399"/>
      <c r="U58" s="398" t="b">
        <f t="shared" si="3"/>
        <v>0</v>
      </c>
      <c r="V58" s="399"/>
      <c r="W58" s="398" t="b">
        <f t="shared" si="4"/>
        <v>0</v>
      </c>
      <c r="X58" s="399"/>
      <c r="Y58" s="398" t="b">
        <f t="shared" si="5"/>
        <v>0</v>
      </c>
      <c r="Z58" s="399"/>
      <c r="AA58" s="398" t="b">
        <f t="shared" si="6"/>
        <v>0</v>
      </c>
      <c r="AB58" s="434">
        <f t="shared" si="7"/>
        <v>0</v>
      </c>
      <c r="AC58" s="400" t="str">
        <f t="shared" si="8"/>
        <v>Débil</v>
      </c>
      <c r="AD58" s="401"/>
      <c r="AE58" s="402" t="str">
        <f t="shared" si="9"/>
        <v>Débil</v>
      </c>
      <c r="AF58" s="403" t="str">
        <f t="shared" si="10"/>
        <v>0</v>
      </c>
      <c r="AG58" s="863"/>
      <c r="AH58" s="850"/>
      <c r="AI58" s="840"/>
      <c r="AJ58" s="841"/>
      <c r="AK58" s="840"/>
      <c r="AL58" s="844"/>
      <c r="AM58" s="840"/>
      <c r="AN58" s="841"/>
      <c r="AO58" s="840"/>
      <c r="AP58" s="840"/>
      <c r="AQ58" s="844"/>
      <c r="AR58" s="840"/>
      <c r="AS58" s="840"/>
      <c r="AT58" s="845"/>
    </row>
    <row r="59" spans="2:46" s="396" customFormat="1" ht="163.5" customHeight="1" x14ac:dyDescent="0.3">
      <c r="B59" s="949">
        <v>17</v>
      </c>
      <c r="C59" s="865" t="str">
        <f>'3-IDENTIFICACIÓN DEL RIESGO'!B27</f>
        <v>Planificación del Ordenamiento Social de la Propiedad</v>
      </c>
      <c r="D59" s="867"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867" t="str">
        <f>'3-IDENTIFICACIÓN DEL RIESGO'!G27</f>
        <v>Incumplimiento de los POSPR en los municipios programados</v>
      </c>
      <c r="F59" s="867"/>
      <c r="G59" s="419" t="s">
        <v>1284</v>
      </c>
      <c r="H59" s="386" t="s">
        <v>633</v>
      </c>
      <c r="I59" s="419" t="s">
        <v>1285</v>
      </c>
      <c r="J59" s="419" t="s">
        <v>1286</v>
      </c>
      <c r="K59" s="419" t="s">
        <v>1287</v>
      </c>
      <c r="L59" s="419" t="s">
        <v>1288</v>
      </c>
      <c r="M59" s="420" t="s">
        <v>1276</v>
      </c>
      <c r="N59" s="397" t="s">
        <v>204</v>
      </c>
      <c r="O59" s="398">
        <f t="shared" si="0"/>
        <v>15</v>
      </c>
      <c r="P59" s="399" t="s">
        <v>214</v>
      </c>
      <c r="Q59" s="398">
        <f t="shared" si="1"/>
        <v>0</v>
      </c>
      <c r="R59" s="399" t="s">
        <v>239</v>
      </c>
      <c r="S59" s="398">
        <f t="shared" si="2"/>
        <v>0</v>
      </c>
      <c r="T59" s="399" t="s">
        <v>210</v>
      </c>
      <c r="U59" s="398">
        <f t="shared" si="3"/>
        <v>10</v>
      </c>
      <c r="V59" s="399" t="s">
        <v>207</v>
      </c>
      <c r="W59" s="398">
        <f t="shared" si="4"/>
        <v>15</v>
      </c>
      <c r="X59" s="399" t="s">
        <v>212</v>
      </c>
      <c r="Y59" s="398">
        <f t="shared" si="5"/>
        <v>0</v>
      </c>
      <c r="Z59" s="399" t="s">
        <v>209</v>
      </c>
      <c r="AA59" s="398">
        <f t="shared" si="6"/>
        <v>10</v>
      </c>
      <c r="AB59" s="434">
        <f t="shared" si="7"/>
        <v>50</v>
      </c>
      <c r="AC59" s="400" t="str">
        <f t="shared" si="8"/>
        <v>Débil</v>
      </c>
      <c r="AD59" s="401" t="s">
        <v>63</v>
      </c>
      <c r="AE59" s="402" t="str">
        <f t="shared" si="9"/>
        <v>Débil</v>
      </c>
      <c r="AF59" s="403" t="str">
        <f t="shared" si="10"/>
        <v>0</v>
      </c>
      <c r="AG59" s="862">
        <v>1</v>
      </c>
      <c r="AH59" s="850">
        <f>(AF59+AF60+AF61)/AG59</f>
        <v>0</v>
      </c>
      <c r="AI59" s="840" t="str">
        <f>IF(AH59&lt;50,"Débil",IF(AH59&lt;=99,"Moderado",IF(AH59=100,"Fuerte",IF(AH59="","ERROR"))))</f>
        <v>Débil</v>
      </c>
      <c r="AJ59" s="841" t="s">
        <v>162</v>
      </c>
      <c r="AK59" s="840">
        <f>IF(AI59="Débil",0,IF(AND(AI59="Moderado",AJ59="Directamente"),1,IF(AND(AI59="Moderado",AJ59="No disminuye"),0,IF(AND(AI59="Fuerte",AJ59="Directamente"),2,IF(AND(AI59="Fuerte",AJ59="No disminuye"),0)))))</f>
        <v>0</v>
      </c>
      <c r="AL59" s="842">
        <f>'4-VALORACIÓN DEL RIESGO'!P26-'5-CONTROLES'!AK59:AK61</f>
        <v>3</v>
      </c>
      <c r="AM59" s="840" t="str">
        <f>IF(AL59=5,"Casi Seguro",IF(AL59=4,"Probable",IF(AL59=3,"Posible",IF(AL59=2,"Improbable",IF(AL59=1,"Rara Vez",IF(AL59=0,"Rara Vez",IF(AL59&lt;0,"Rara Vez")))))))</f>
        <v>Posible</v>
      </c>
      <c r="AN59" s="841" t="s">
        <v>163</v>
      </c>
      <c r="AO59" s="840">
        <f>IF(AI59="Débil",0,IF(AND(AI59="Moderado",AN59="Directamente"),1,IF(AND(AI59="Moderado",AN59="Indirectamente"),0,IF(AND(AI59="Moderado",AN59="No disminuye"),0,IF(AND(AI59="Fuerte",AN59="Directamente"),2,IF(AND(AI59="Fuerte",AN59="Indirectamente"),1,IF(AND(AI59="Fuerte",AN59="No disminuye"),0)))))))</f>
        <v>0</v>
      </c>
      <c r="AP59" s="840">
        <f>'4-VALORACIÓN DEL RIESGO'!Z26-'5-CONTROLES'!AO59:AO61</f>
        <v>4</v>
      </c>
      <c r="AQ59" s="842" t="str">
        <f>IF(AP59&lt;=1,"Insignificante",IF(AP59=2,"Menor",IF(AP59=3,"Moderado",IF(AP59=4,"Mayor",IF(AP59&gt;=5,"Catastrófico")))))</f>
        <v>Mayor</v>
      </c>
      <c r="AR59" s="840" t="str">
        <f t="shared" ref="AR59" si="26">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840"/>
      <c r="AT59" s="845" t="s">
        <v>9</v>
      </c>
    </row>
    <row r="60" spans="2:46" s="396" customFormat="1" ht="25.5" customHeight="1" x14ac:dyDescent="0.3">
      <c r="B60" s="949"/>
      <c r="C60" s="865"/>
      <c r="D60" s="867"/>
      <c r="E60" s="867"/>
      <c r="F60" s="867"/>
      <c r="G60" s="419"/>
      <c r="H60" s="386"/>
      <c r="I60" s="419"/>
      <c r="J60" s="419"/>
      <c r="K60" s="419"/>
      <c r="L60" s="419"/>
      <c r="M60" s="420"/>
      <c r="N60" s="397"/>
      <c r="O60" s="398" t="b">
        <f t="shared" si="0"/>
        <v>0</v>
      </c>
      <c r="P60" s="399"/>
      <c r="Q60" s="398" t="b">
        <f t="shared" si="1"/>
        <v>0</v>
      </c>
      <c r="R60" s="399"/>
      <c r="S60" s="398" t="b">
        <f t="shared" si="2"/>
        <v>0</v>
      </c>
      <c r="T60" s="399"/>
      <c r="U60" s="398" t="b">
        <f t="shared" si="3"/>
        <v>0</v>
      </c>
      <c r="V60" s="399"/>
      <c r="W60" s="398" t="b">
        <f t="shared" si="4"/>
        <v>0</v>
      </c>
      <c r="X60" s="399"/>
      <c r="Y60" s="398" t="b">
        <f t="shared" si="5"/>
        <v>0</v>
      </c>
      <c r="Z60" s="399"/>
      <c r="AA60" s="398" t="b">
        <f t="shared" si="6"/>
        <v>0</v>
      </c>
      <c r="AB60" s="434">
        <f t="shared" si="7"/>
        <v>0</v>
      </c>
      <c r="AC60" s="400" t="str">
        <f t="shared" si="8"/>
        <v>Débil</v>
      </c>
      <c r="AD60" s="401"/>
      <c r="AE60" s="402" t="str">
        <f t="shared" si="9"/>
        <v>Débil</v>
      </c>
      <c r="AF60" s="403" t="str">
        <f t="shared" si="10"/>
        <v>0</v>
      </c>
      <c r="AG60" s="862"/>
      <c r="AH60" s="850"/>
      <c r="AI60" s="840"/>
      <c r="AJ60" s="841"/>
      <c r="AK60" s="840"/>
      <c r="AL60" s="843"/>
      <c r="AM60" s="840"/>
      <c r="AN60" s="841"/>
      <c r="AO60" s="840"/>
      <c r="AP60" s="840"/>
      <c r="AQ60" s="843"/>
      <c r="AR60" s="840"/>
      <c r="AS60" s="840"/>
      <c r="AT60" s="845"/>
    </row>
    <row r="61" spans="2:46" s="396" customFormat="1" ht="25.5" customHeight="1" thickBot="1" x14ac:dyDescent="0.35">
      <c r="B61" s="949"/>
      <c r="C61" s="865"/>
      <c r="D61" s="867"/>
      <c r="E61" s="867"/>
      <c r="F61" s="867"/>
      <c r="G61" s="419"/>
      <c r="H61" s="386"/>
      <c r="I61" s="419"/>
      <c r="J61" s="419"/>
      <c r="K61" s="419"/>
      <c r="L61" s="419"/>
      <c r="M61" s="420"/>
      <c r="N61" s="397"/>
      <c r="O61" s="398" t="b">
        <f t="shared" si="0"/>
        <v>0</v>
      </c>
      <c r="P61" s="399"/>
      <c r="Q61" s="398" t="b">
        <f t="shared" si="1"/>
        <v>0</v>
      </c>
      <c r="R61" s="399"/>
      <c r="S61" s="398" t="b">
        <f t="shared" si="2"/>
        <v>0</v>
      </c>
      <c r="T61" s="399"/>
      <c r="U61" s="398" t="b">
        <f t="shared" si="3"/>
        <v>0</v>
      </c>
      <c r="V61" s="399"/>
      <c r="W61" s="398" t="b">
        <f t="shared" si="4"/>
        <v>0</v>
      </c>
      <c r="X61" s="399"/>
      <c r="Y61" s="398" t="b">
        <f t="shared" si="5"/>
        <v>0</v>
      </c>
      <c r="Z61" s="399"/>
      <c r="AA61" s="398" t="b">
        <f t="shared" si="6"/>
        <v>0</v>
      </c>
      <c r="AB61" s="434">
        <f t="shared" si="7"/>
        <v>0</v>
      </c>
      <c r="AC61" s="400" t="str">
        <f t="shared" si="8"/>
        <v>Débil</v>
      </c>
      <c r="AD61" s="401"/>
      <c r="AE61" s="402" t="str">
        <f t="shared" si="9"/>
        <v>Débil</v>
      </c>
      <c r="AF61" s="403" t="str">
        <f t="shared" si="10"/>
        <v>0</v>
      </c>
      <c r="AG61" s="863"/>
      <c r="AH61" s="850"/>
      <c r="AI61" s="840"/>
      <c r="AJ61" s="841"/>
      <c r="AK61" s="840"/>
      <c r="AL61" s="844"/>
      <c r="AM61" s="840"/>
      <c r="AN61" s="841"/>
      <c r="AO61" s="840"/>
      <c r="AP61" s="840"/>
      <c r="AQ61" s="844"/>
      <c r="AR61" s="840"/>
      <c r="AS61" s="840"/>
      <c r="AT61" s="845"/>
    </row>
    <row r="62" spans="2:46" s="396" customFormat="1" ht="163.5" customHeight="1" x14ac:dyDescent="0.3">
      <c r="B62" s="949">
        <v>18</v>
      </c>
      <c r="C62" s="865" t="str">
        <f>'3-IDENTIFICACIÓN DEL RIESGO'!B28</f>
        <v>Planificación del Ordenamiento Social de la Propiedad</v>
      </c>
      <c r="D62" s="867"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867" t="str">
        <f>'3-IDENTIFICACIÓN DEL RIESGO'!G28</f>
        <v>Retrasos o suspensión de la operación para la formulación e implementación de POSPR en los municipios programados</v>
      </c>
      <c r="F62" s="867"/>
      <c r="G62" s="419" t="s">
        <v>1302</v>
      </c>
      <c r="H62" s="386" t="s">
        <v>630</v>
      </c>
      <c r="I62" s="419" t="s">
        <v>1301</v>
      </c>
      <c r="J62" s="419" t="s">
        <v>1299</v>
      </c>
      <c r="K62" s="419" t="s">
        <v>1300</v>
      </c>
      <c r="L62" s="419" t="s">
        <v>1303</v>
      </c>
      <c r="M62" s="420" t="s">
        <v>1298</v>
      </c>
      <c r="N62" s="397" t="s">
        <v>204</v>
      </c>
      <c r="O62" s="398">
        <f t="shared" si="0"/>
        <v>15</v>
      </c>
      <c r="P62" s="399" t="s">
        <v>214</v>
      </c>
      <c r="Q62" s="398">
        <f t="shared" si="1"/>
        <v>0</v>
      </c>
      <c r="R62" s="399" t="s">
        <v>206</v>
      </c>
      <c r="S62" s="398">
        <f t="shared" si="2"/>
        <v>15</v>
      </c>
      <c r="T62" s="399" t="s">
        <v>60</v>
      </c>
      <c r="U62" s="398">
        <f t="shared" si="3"/>
        <v>15</v>
      </c>
      <c r="V62" s="399" t="s">
        <v>207</v>
      </c>
      <c r="W62" s="398">
        <f t="shared" si="4"/>
        <v>15</v>
      </c>
      <c r="X62" s="399" t="s">
        <v>208</v>
      </c>
      <c r="Y62" s="398">
        <f t="shared" si="5"/>
        <v>15</v>
      </c>
      <c r="Z62" s="399" t="s">
        <v>209</v>
      </c>
      <c r="AA62" s="398">
        <f t="shared" si="6"/>
        <v>10</v>
      </c>
      <c r="AB62" s="434">
        <f t="shared" si="7"/>
        <v>85</v>
      </c>
      <c r="AC62" s="400" t="str">
        <f t="shared" si="8"/>
        <v>Débil</v>
      </c>
      <c r="AD62" s="401" t="s">
        <v>63</v>
      </c>
      <c r="AE62" s="402" t="str">
        <f t="shared" si="9"/>
        <v>Débil</v>
      </c>
      <c r="AF62" s="403" t="str">
        <f t="shared" si="10"/>
        <v>0</v>
      </c>
      <c r="AG62" s="861">
        <v>2</v>
      </c>
      <c r="AH62" s="850">
        <f>(AF62+AF63+AF64)/AG62</f>
        <v>0</v>
      </c>
      <c r="AI62" s="840" t="str">
        <f>IF(AH62&lt;50,"Débil",IF(AH62&lt;=99,"Moderado",IF(AH62=100,"Fuerte",IF(AH62="","ERROR"))))</f>
        <v>Débil</v>
      </c>
      <c r="AJ62" s="841" t="s">
        <v>162</v>
      </c>
      <c r="AK62" s="840">
        <f>IF(AI62="Débil",0,IF(AND(AI62="Moderado",AJ62="Directamente"),1,IF(AND(AI62="Moderado",AJ62="No disminuye"),0,IF(AND(AI62="Fuerte",AJ62="Directamente"),2,IF(AND(AI62="Fuerte",AJ62="No disminuye"),0)))))</f>
        <v>0</v>
      </c>
      <c r="AL62" s="842">
        <f>'4-VALORACIÓN DEL RIESGO'!P27-'5-CONTROLES'!AK62:AK64</f>
        <v>3</v>
      </c>
      <c r="AM62" s="840" t="str">
        <f>IF(AL62=5,"Casi Seguro",IF(AL62=4,"Probable",IF(AL62=3,"Posible",IF(AL62=2,"Improbable",IF(AL62=1,"Rara Vez",IF(AL62=0,"Rara Vez",IF(AL62&lt;0,"Rara Vez")))))))</f>
        <v>Posible</v>
      </c>
      <c r="AN62" s="841" t="s">
        <v>164</v>
      </c>
      <c r="AO62" s="840">
        <f>IF(AI62="Débil",0,IF(AND(AI62="Moderado",AN62="Directamente"),1,IF(AND(AI62="Moderado",AN62="Indirectamente"),0,IF(AND(AI62="Moderado",AN62="No disminuye"),0,IF(AND(AI62="Fuerte",AN62="Directamente"),2,IF(AND(AI62="Fuerte",AN62="Indirectamente"),1,IF(AND(AI62="Fuerte",AN62="No disminuye"),0)))))))</f>
        <v>0</v>
      </c>
      <c r="AP62" s="840">
        <f>'4-VALORACIÓN DEL RIESGO'!Z27-'5-CONTROLES'!AO62:AO64</f>
        <v>4</v>
      </c>
      <c r="AQ62" s="842" t="str">
        <f>IF(AP62&lt;=1,"Insignificante",IF(AP62=2,"Menor",IF(AP62=3,"Moderado",IF(AP62=4,"Mayor",IF(AP62&gt;=5,"Catastrófico")))))</f>
        <v>Mayor</v>
      </c>
      <c r="AR62" s="840" t="str">
        <f t="shared" ref="AR62" si="27">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840"/>
      <c r="AT62" s="845" t="s">
        <v>9</v>
      </c>
    </row>
    <row r="63" spans="2:46" s="396" customFormat="1" ht="163.5" customHeight="1" x14ac:dyDescent="0.3">
      <c r="B63" s="949"/>
      <c r="C63" s="865"/>
      <c r="D63" s="867"/>
      <c r="E63" s="867"/>
      <c r="F63" s="867"/>
      <c r="G63" s="419" t="s">
        <v>1302</v>
      </c>
      <c r="H63" s="386" t="s">
        <v>630</v>
      </c>
      <c r="I63" s="419" t="s">
        <v>1301</v>
      </c>
      <c r="J63" s="419" t="s">
        <v>1304</v>
      </c>
      <c r="K63" s="419" t="s">
        <v>1305</v>
      </c>
      <c r="L63" s="419" t="s">
        <v>1306</v>
      </c>
      <c r="M63" s="420" t="s">
        <v>1307</v>
      </c>
      <c r="N63" s="397" t="s">
        <v>204</v>
      </c>
      <c r="O63" s="398">
        <f t="shared" si="0"/>
        <v>15</v>
      </c>
      <c r="P63" s="399" t="s">
        <v>214</v>
      </c>
      <c r="Q63" s="398">
        <f t="shared" si="1"/>
        <v>0</v>
      </c>
      <c r="R63" s="399" t="s">
        <v>206</v>
      </c>
      <c r="S63" s="398">
        <f t="shared" si="2"/>
        <v>15</v>
      </c>
      <c r="T63" s="399" t="s">
        <v>60</v>
      </c>
      <c r="U63" s="398">
        <f t="shared" si="3"/>
        <v>15</v>
      </c>
      <c r="V63" s="399" t="s">
        <v>207</v>
      </c>
      <c r="W63" s="398">
        <f t="shared" si="4"/>
        <v>15</v>
      </c>
      <c r="X63" s="399" t="s">
        <v>208</v>
      </c>
      <c r="Y63" s="398">
        <f t="shared" si="5"/>
        <v>15</v>
      </c>
      <c r="Z63" s="399" t="s">
        <v>209</v>
      </c>
      <c r="AA63" s="398">
        <f t="shared" si="6"/>
        <v>10</v>
      </c>
      <c r="AB63" s="434">
        <f t="shared" si="7"/>
        <v>85</v>
      </c>
      <c r="AC63" s="400" t="str">
        <f t="shared" si="8"/>
        <v>Débil</v>
      </c>
      <c r="AD63" s="401" t="s">
        <v>63</v>
      </c>
      <c r="AE63" s="402" t="str">
        <f t="shared" si="9"/>
        <v>Débil</v>
      </c>
      <c r="AF63" s="403" t="str">
        <f t="shared" si="10"/>
        <v>0</v>
      </c>
      <c r="AG63" s="862"/>
      <c r="AH63" s="850"/>
      <c r="AI63" s="840"/>
      <c r="AJ63" s="841"/>
      <c r="AK63" s="840"/>
      <c r="AL63" s="843"/>
      <c r="AM63" s="840"/>
      <c r="AN63" s="841"/>
      <c r="AO63" s="840"/>
      <c r="AP63" s="840"/>
      <c r="AQ63" s="843"/>
      <c r="AR63" s="840"/>
      <c r="AS63" s="840"/>
      <c r="AT63" s="845"/>
    </row>
    <row r="64" spans="2:46" s="396" customFormat="1" ht="25.5" customHeight="1" thickBot="1" x14ac:dyDescent="0.35">
      <c r="B64" s="949"/>
      <c r="C64" s="865"/>
      <c r="D64" s="867"/>
      <c r="E64" s="867"/>
      <c r="F64" s="867"/>
      <c r="G64" s="419"/>
      <c r="H64" s="386"/>
      <c r="I64" s="419"/>
      <c r="J64" s="419"/>
      <c r="K64" s="419"/>
      <c r="L64" s="419"/>
      <c r="M64" s="420"/>
      <c r="N64" s="397"/>
      <c r="O64" s="398" t="b">
        <f t="shared" si="0"/>
        <v>0</v>
      </c>
      <c r="P64" s="399"/>
      <c r="Q64" s="398" t="b">
        <f t="shared" si="1"/>
        <v>0</v>
      </c>
      <c r="R64" s="399"/>
      <c r="S64" s="398" t="b">
        <f t="shared" si="2"/>
        <v>0</v>
      </c>
      <c r="T64" s="399"/>
      <c r="U64" s="398" t="b">
        <f t="shared" si="3"/>
        <v>0</v>
      </c>
      <c r="V64" s="399"/>
      <c r="W64" s="398" t="b">
        <f t="shared" si="4"/>
        <v>0</v>
      </c>
      <c r="X64" s="399"/>
      <c r="Y64" s="398" t="b">
        <f t="shared" si="5"/>
        <v>0</v>
      </c>
      <c r="Z64" s="399"/>
      <c r="AA64" s="398" t="b">
        <f t="shared" si="6"/>
        <v>0</v>
      </c>
      <c r="AB64" s="434">
        <f t="shared" si="7"/>
        <v>0</v>
      </c>
      <c r="AC64" s="400" t="str">
        <f t="shared" si="8"/>
        <v>Débil</v>
      </c>
      <c r="AD64" s="401"/>
      <c r="AE64" s="402" t="str">
        <f t="shared" si="9"/>
        <v>Débil</v>
      </c>
      <c r="AF64" s="403" t="str">
        <f t="shared" si="10"/>
        <v>0</v>
      </c>
      <c r="AG64" s="863"/>
      <c r="AH64" s="850"/>
      <c r="AI64" s="840"/>
      <c r="AJ64" s="841"/>
      <c r="AK64" s="840"/>
      <c r="AL64" s="844"/>
      <c r="AM64" s="840"/>
      <c r="AN64" s="841"/>
      <c r="AO64" s="840"/>
      <c r="AP64" s="840"/>
      <c r="AQ64" s="844"/>
      <c r="AR64" s="840"/>
      <c r="AS64" s="840"/>
      <c r="AT64" s="845"/>
    </row>
    <row r="65" spans="2:46" s="396" customFormat="1" ht="163.5" customHeight="1" x14ac:dyDescent="0.3">
      <c r="B65" s="949">
        <v>19</v>
      </c>
      <c r="C65" s="865" t="str">
        <f>'3-IDENTIFICACIÓN DEL RIESGO'!B29</f>
        <v>Planificación del Ordenamiento Social de la Propiedad</v>
      </c>
      <c r="D65" s="867"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867" t="str">
        <f>'3-IDENTIFICACIÓN DEL RIESGO'!G29</f>
        <v>Incumplimientos por parte de los socios estratégicos y/ u operadores de catastro en la entrega de insumos / productos requeridos para la formulación e implementación de POSPR, en el marco de los convenios celebrados.</v>
      </c>
      <c r="F65" s="867"/>
      <c r="G65" s="419" t="s">
        <v>1302</v>
      </c>
      <c r="H65" s="386" t="s">
        <v>630</v>
      </c>
      <c r="I65" s="419" t="s">
        <v>1301</v>
      </c>
      <c r="J65" s="419" t="s">
        <v>1310</v>
      </c>
      <c r="K65" s="419" t="s">
        <v>1300</v>
      </c>
      <c r="L65" s="419" t="s">
        <v>1303</v>
      </c>
      <c r="M65" s="420" t="s">
        <v>1298</v>
      </c>
      <c r="N65" s="397" t="s">
        <v>204</v>
      </c>
      <c r="O65" s="398">
        <f t="shared" si="0"/>
        <v>15</v>
      </c>
      <c r="P65" s="399" t="s">
        <v>214</v>
      </c>
      <c r="Q65" s="398">
        <f t="shared" si="1"/>
        <v>0</v>
      </c>
      <c r="R65" s="399" t="s">
        <v>206</v>
      </c>
      <c r="S65" s="398">
        <f t="shared" si="2"/>
        <v>15</v>
      </c>
      <c r="T65" s="399" t="s">
        <v>60</v>
      </c>
      <c r="U65" s="398">
        <f t="shared" si="3"/>
        <v>15</v>
      </c>
      <c r="V65" s="399" t="s">
        <v>207</v>
      </c>
      <c r="W65" s="398">
        <f t="shared" si="4"/>
        <v>15</v>
      </c>
      <c r="X65" s="399" t="s">
        <v>208</v>
      </c>
      <c r="Y65" s="398">
        <f t="shared" si="5"/>
        <v>15</v>
      </c>
      <c r="Z65" s="399" t="s">
        <v>209</v>
      </c>
      <c r="AA65" s="398">
        <f t="shared" si="6"/>
        <v>10</v>
      </c>
      <c r="AB65" s="434">
        <f t="shared" si="7"/>
        <v>85</v>
      </c>
      <c r="AC65" s="400" t="str">
        <f t="shared" si="8"/>
        <v>Débil</v>
      </c>
      <c r="AD65" s="401" t="s">
        <v>63</v>
      </c>
      <c r="AE65" s="402" t="str">
        <f t="shared" si="9"/>
        <v>Débil</v>
      </c>
      <c r="AF65" s="403" t="str">
        <f t="shared" si="10"/>
        <v>0</v>
      </c>
      <c r="AG65" s="861">
        <v>2</v>
      </c>
      <c r="AH65" s="850">
        <f>(AF65+AF66+AF67)/AG65</f>
        <v>0</v>
      </c>
      <c r="AI65" s="840" t="str">
        <f>IF(AH65&lt;50,"Débil",IF(AH65&lt;=99,"Moderado",IF(AH65=100,"Fuerte",IF(AH65="","ERROR"))))</f>
        <v>Débil</v>
      </c>
      <c r="AJ65" s="841" t="s">
        <v>162</v>
      </c>
      <c r="AK65" s="840">
        <f>IF(AI65="Débil",0,IF(AND(AI65="Moderado",AJ65="Directamente"),1,IF(AND(AI65="Moderado",AJ65="No disminuye"),0,IF(AND(AI65="Fuerte",AJ65="Directamente"),2,IF(AND(AI65="Fuerte",AJ65="No disminuye"),0)))))</f>
        <v>0</v>
      </c>
      <c r="AL65" s="842">
        <f>'4-VALORACIÓN DEL RIESGO'!P28-'5-CONTROLES'!AK65:AK67</f>
        <v>3</v>
      </c>
      <c r="AM65" s="840" t="str">
        <f>IF(AL65=5,"Casi Seguro",IF(AL65&lt;=4,"Probable",IF(AL65=3,"Posible",IF(AL65=2,"Improbable",IF(AL65=1,"Rara Vez",IF(AL65=0,"Rara Vez",IF(AL65&lt;0,"Rara Vez")))))))</f>
        <v>Probable</v>
      </c>
      <c r="AN65" s="841" t="s">
        <v>164</v>
      </c>
      <c r="AO65" s="840">
        <f>IF(AI65="Débil",0,IF(AND(AI65="Moderado",AN65="Directamente"),1,IF(AND(AI65="Moderado",AN65="Indirectamente"),0,IF(AND(AI65="Moderado",AN65="No disminuye"),0,IF(AND(AI65="Fuerte",AN65="Directamente"),2,IF(AND(AI65="Fuerte",AN65="Indirectamente"),1,IF(AND(AI65="Fuerte",AN65="No disminuye"),0)))))))</f>
        <v>0</v>
      </c>
      <c r="AP65" s="840">
        <f>'4-VALORACIÓN DEL RIESGO'!Z28-'5-CONTROLES'!AO65:AO67</f>
        <v>4</v>
      </c>
      <c r="AQ65" s="842" t="str">
        <f>IF(AP65&lt;=1,"Insignificante",IF(AP65=2,"Menor",IF(AP65=3,"Moderado",IF(AP65=4,"Mayor",IF(AP65&gt;=5,"Catastrófico")))))</f>
        <v>Mayor</v>
      </c>
      <c r="AR65" s="840" t="str">
        <f t="shared" ref="AR65" si="28">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840"/>
      <c r="AT65" s="845" t="s">
        <v>9</v>
      </c>
    </row>
    <row r="66" spans="2:46" s="396" customFormat="1" ht="163.5" customHeight="1" x14ac:dyDescent="0.3">
      <c r="B66" s="949"/>
      <c r="C66" s="865"/>
      <c r="D66" s="867"/>
      <c r="E66" s="867"/>
      <c r="F66" s="867"/>
      <c r="G66" s="419" t="s">
        <v>1302</v>
      </c>
      <c r="H66" s="386" t="s">
        <v>630</v>
      </c>
      <c r="I66" s="419" t="s">
        <v>1301</v>
      </c>
      <c r="J66" s="419" t="s">
        <v>1304</v>
      </c>
      <c r="K66" s="419" t="s">
        <v>1305</v>
      </c>
      <c r="L66" s="419" t="s">
        <v>1306</v>
      </c>
      <c r="M66" s="420" t="s">
        <v>1307</v>
      </c>
      <c r="N66" s="397" t="s">
        <v>204</v>
      </c>
      <c r="O66" s="398">
        <f t="shared" si="0"/>
        <v>15</v>
      </c>
      <c r="P66" s="399" t="s">
        <v>214</v>
      </c>
      <c r="Q66" s="398">
        <f t="shared" si="1"/>
        <v>0</v>
      </c>
      <c r="R66" s="399" t="s">
        <v>206</v>
      </c>
      <c r="S66" s="398">
        <f t="shared" si="2"/>
        <v>15</v>
      </c>
      <c r="T66" s="399" t="s">
        <v>60</v>
      </c>
      <c r="U66" s="398">
        <f t="shared" si="3"/>
        <v>15</v>
      </c>
      <c r="V66" s="399" t="s">
        <v>207</v>
      </c>
      <c r="W66" s="398">
        <f t="shared" si="4"/>
        <v>15</v>
      </c>
      <c r="X66" s="399" t="s">
        <v>208</v>
      </c>
      <c r="Y66" s="398">
        <f t="shared" si="5"/>
        <v>15</v>
      </c>
      <c r="Z66" s="399" t="s">
        <v>209</v>
      </c>
      <c r="AA66" s="398">
        <f t="shared" si="6"/>
        <v>10</v>
      </c>
      <c r="AB66" s="434">
        <f t="shared" si="7"/>
        <v>85</v>
      </c>
      <c r="AC66" s="400" t="str">
        <f t="shared" si="8"/>
        <v>Débil</v>
      </c>
      <c r="AD66" s="401" t="s">
        <v>63</v>
      </c>
      <c r="AE66" s="402" t="str">
        <f t="shared" si="9"/>
        <v>Débil</v>
      </c>
      <c r="AF66" s="403" t="str">
        <f t="shared" si="10"/>
        <v>0</v>
      </c>
      <c r="AG66" s="862"/>
      <c r="AH66" s="850"/>
      <c r="AI66" s="840"/>
      <c r="AJ66" s="841"/>
      <c r="AK66" s="840"/>
      <c r="AL66" s="843"/>
      <c r="AM66" s="840"/>
      <c r="AN66" s="841"/>
      <c r="AO66" s="840"/>
      <c r="AP66" s="840"/>
      <c r="AQ66" s="843"/>
      <c r="AR66" s="840"/>
      <c r="AS66" s="840"/>
      <c r="AT66" s="845"/>
    </row>
    <row r="67" spans="2:46" s="396" customFormat="1" ht="25.5" customHeight="1" thickBot="1" x14ac:dyDescent="0.35">
      <c r="B67" s="949"/>
      <c r="C67" s="865"/>
      <c r="D67" s="867"/>
      <c r="E67" s="867"/>
      <c r="F67" s="867"/>
      <c r="G67" s="419"/>
      <c r="H67" s="386"/>
      <c r="I67" s="419"/>
      <c r="J67" s="419"/>
      <c r="K67" s="419"/>
      <c r="L67" s="419"/>
      <c r="M67" s="420"/>
      <c r="N67" s="397"/>
      <c r="O67" s="398" t="b">
        <f t="shared" si="0"/>
        <v>0</v>
      </c>
      <c r="P67" s="399"/>
      <c r="Q67" s="398" t="b">
        <f t="shared" si="1"/>
        <v>0</v>
      </c>
      <c r="R67" s="399"/>
      <c r="S67" s="398" t="b">
        <f t="shared" si="2"/>
        <v>0</v>
      </c>
      <c r="T67" s="399"/>
      <c r="U67" s="398" t="b">
        <f t="shared" si="3"/>
        <v>0</v>
      </c>
      <c r="V67" s="399"/>
      <c r="W67" s="398" t="b">
        <f t="shared" si="4"/>
        <v>0</v>
      </c>
      <c r="X67" s="399"/>
      <c r="Y67" s="398" t="b">
        <f t="shared" si="5"/>
        <v>0</v>
      </c>
      <c r="Z67" s="399"/>
      <c r="AA67" s="398" t="b">
        <f t="shared" si="6"/>
        <v>0</v>
      </c>
      <c r="AB67" s="434">
        <f t="shared" si="7"/>
        <v>0</v>
      </c>
      <c r="AC67" s="400" t="str">
        <f t="shared" si="8"/>
        <v>Débil</v>
      </c>
      <c r="AD67" s="401"/>
      <c r="AE67" s="402" t="str">
        <f t="shared" si="9"/>
        <v>Débil</v>
      </c>
      <c r="AF67" s="403" t="str">
        <f t="shared" si="10"/>
        <v>0</v>
      </c>
      <c r="AG67" s="863"/>
      <c r="AH67" s="850"/>
      <c r="AI67" s="840"/>
      <c r="AJ67" s="841"/>
      <c r="AK67" s="840"/>
      <c r="AL67" s="844"/>
      <c r="AM67" s="840"/>
      <c r="AN67" s="841"/>
      <c r="AO67" s="840"/>
      <c r="AP67" s="840"/>
      <c r="AQ67" s="844"/>
      <c r="AR67" s="840"/>
      <c r="AS67" s="840"/>
      <c r="AT67" s="845"/>
    </row>
    <row r="68" spans="2:46" s="396" customFormat="1" ht="163.5" customHeight="1" x14ac:dyDescent="0.3">
      <c r="B68" s="949">
        <v>20</v>
      </c>
      <c r="C68" s="865" t="str">
        <f>'3-IDENTIFICACIÓN DEL RIESGO'!B30</f>
        <v>Planificación del Ordenamiento Social de la Propiedad</v>
      </c>
      <c r="D68" s="867"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867" t="str">
        <f>'3-IDENTIFICACIÓN DEL RIESGO'!G30</f>
        <v>Expedir Acto administrativo que resuelve solicitud de inclusión en el RESO, sin el cumplimiento de requisitos mínimos, contemplados en la norma o con fundamentos fácticos que no correspondan a la realidad.</v>
      </c>
      <c r="F68" s="867"/>
      <c r="G68" s="419" t="s">
        <v>1316</v>
      </c>
      <c r="H68" s="386" t="s">
        <v>630</v>
      </c>
      <c r="I68" s="419" t="s">
        <v>1324</v>
      </c>
      <c r="J68" s="419" t="s">
        <v>1317</v>
      </c>
      <c r="K68" s="419" t="s">
        <v>1318</v>
      </c>
      <c r="L68" s="419" t="s">
        <v>1319</v>
      </c>
      <c r="M68" s="420" t="s">
        <v>1312</v>
      </c>
      <c r="N68" s="397" t="s">
        <v>204</v>
      </c>
      <c r="O68" s="398">
        <f t="shared" si="0"/>
        <v>15</v>
      </c>
      <c r="P68" s="399" t="s">
        <v>214</v>
      </c>
      <c r="Q68" s="398">
        <f t="shared" si="1"/>
        <v>0</v>
      </c>
      <c r="R68" s="399" t="s">
        <v>206</v>
      </c>
      <c r="S68" s="398">
        <f t="shared" si="2"/>
        <v>15</v>
      </c>
      <c r="T68" s="399" t="s">
        <v>60</v>
      </c>
      <c r="U68" s="398">
        <f t="shared" si="3"/>
        <v>15</v>
      </c>
      <c r="V68" s="399" t="s">
        <v>207</v>
      </c>
      <c r="W68" s="398">
        <f t="shared" si="4"/>
        <v>15</v>
      </c>
      <c r="X68" s="399" t="s">
        <v>208</v>
      </c>
      <c r="Y68" s="398">
        <f t="shared" si="5"/>
        <v>15</v>
      </c>
      <c r="Z68" s="399" t="s">
        <v>209</v>
      </c>
      <c r="AA68" s="398">
        <f t="shared" si="6"/>
        <v>10</v>
      </c>
      <c r="AB68" s="434">
        <f t="shared" si="7"/>
        <v>85</v>
      </c>
      <c r="AC68" s="400" t="str">
        <f t="shared" si="8"/>
        <v>Débil</v>
      </c>
      <c r="AD68" s="401" t="s">
        <v>63</v>
      </c>
      <c r="AE68" s="402" t="str">
        <f t="shared" si="9"/>
        <v>Débil</v>
      </c>
      <c r="AF68" s="403" t="str">
        <f t="shared" si="10"/>
        <v>0</v>
      </c>
      <c r="AG68" s="861">
        <v>2</v>
      </c>
      <c r="AH68" s="850">
        <f>(AF68+AF69+AF70)/AG68</f>
        <v>50</v>
      </c>
      <c r="AI68" s="840" t="str">
        <f>IF(AH68&lt;50,"Débil",IF(AH68&lt;=99,"Moderado",IF(AH68=100,"Fuerte",IF(AH68="","ERROR"))))</f>
        <v>Moderado</v>
      </c>
      <c r="AJ68" s="841" t="s">
        <v>162</v>
      </c>
      <c r="AK68" s="840">
        <f>IF(AI68="Débil",0,IF(AND(AI68="Moderado",AJ68="Directamente"),1,IF(AND(AI68="Moderado",AJ68="No disminuye"),0,IF(AND(AI68="Fuerte",AJ68="Directamente"),2,IF(AND(AI68="Fuerte",AJ68="No disminuye"),0)))))</f>
        <v>1</v>
      </c>
      <c r="AL68" s="842">
        <f>'4-VALORACIÓN DEL RIESGO'!P29-'5-CONTROLES'!AK68:AK70</f>
        <v>3.5</v>
      </c>
      <c r="AM68" s="840" t="str">
        <f>IF(AL68&lt;=5,"Casi Seguro",IF(AL68&lt;=4,"Probable",IF(AL68=3,"Posible",IF(AL68=2,"Improbable",IF(AL68=1,"Rara Vez",IF(AL68=0,"Rara Vez",IF(AL68&lt;0,"Rara Vez")))))))</f>
        <v>Casi Seguro</v>
      </c>
      <c r="AN68" s="841" t="s">
        <v>164</v>
      </c>
      <c r="AO68" s="840">
        <f>IF(AI68="Débil",0,IF(AND(AI68="Moderado",AN68="Directamente"),1,IF(AND(AI68="Moderado",AN68="Indirectamente"),0,IF(AND(AI68="Moderado",AN68="No disminuye"),0,IF(AND(AI68="Fuerte",AN68="Directamente"),2,IF(AND(AI68="Fuerte",AN68="Indirectamente"),1,IF(AND(AI68="Fuerte",AN68="No disminuye"),0)))))))</f>
        <v>0</v>
      </c>
      <c r="AP68" s="840">
        <f>'4-VALORACIÓN DEL RIESGO'!Z29-'5-CONTROLES'!AO68:AO70</f>
        <v>3</v>
      </c>
      <c r="AQ68" s="842" t="str">
        <f>IF(AP68&lt;=1,"Insignificante",IF(AP68=2,"Menor",IF(AP68=3,"Moderado",IF(AP68=4,"Mayor",IF(AP68&gt;=5,"Catastrófico")))))</f>
        <v>Moderado</v>
      </c>
      <c r="AR68" s="840" t="str">
        <f t="shared" ref="AR68" si="29">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840"/>
      <c r="AT68" s="845" t="s">
        <v>9</v>
      </c>
    </row>
    <row r="69" spans="2:46" s="396" customFormat="1" ht="163.5" customHeight="1" x14ac:dyDescent="0.3">
      <c r="B69" s="949"/>
      <c r="C69" s="865"/>
      <c r="D69" s="867"/>
      <c r="E69" s="867"/>
      <c r="F69" s="867"/>
      <c r="G69" s="419" t="s">
        <v>1316</v>
      </c>
      <c r="H69" s="386" t="s">
        <v>630</v>
      </c>
      <c r="I69" s="419" t="s">
        <v>1324</v>
      </c>
      <c r="J69" s="419" t="s">
        <v>1314</v>
      </c>
      <c r="K69" s="419" t="s">
        <v>1315</v>
      </c>
      <c r="L69" s="419" t="s">
        <v>1319</v>
      </c>
      <c r="M69" s="420" t="s">
        <v>1313</v>
      </c>
      <c r="N69" s="397" t="s">
        <v>204</v>
      </c>
      <c r="O69" s="398">
        <f t="shared" si="0"/>
        <v>15</v>
      </c>
      <c r="P69" s="399" t="s">
        <v>214</v>
      </c>
      <c r="Q69" s="398">
        <f t="shared" si="1"/>
        <v>0</v>
      </c>
      <c r="R69" s="399" t="s">
        <v>206</v>
      </c>
      <c r="S69" s="398">
        <f t="shared" si="2"/>
        <v>15</v>
      </c>
      <c r="T69" s="399" t="s">
        <v>60</v>
      </c>
      <c r="U69" s="398">
        <f t="shared" si="3"/>
        <v>15</v>
      </c>
      <c r="V69" s="399" t="s">
        <v>207</v>
      </c>
      <c r="W69" s="398">
        <f t="shared" si="4"/>
        <v>15</v>
      </c>
      <c r="X69" s="399" t="s">
        <v>208</v>
      </c>
      <c r="Y69" s="398">
        <f t="shared" si="5"/>
        <v>15</v>
      </c>
      <c r="Z69" s="399" t="s">
        <v>209</v>
      </c>
      <c r="AA69" s="398">
        <f t="shared" si="6"/>
        <v>10</v>
      </c>
      <c r="AB69" s="434">
        <f t="shared" si="7"/>
        <v>85</v>
      </c>
      <c r="AC69" s="400" t="str">
        <f t="shared" si="8"/>
        <v>Débil</v>
      </c>
      <c r="AD69" s="401" t="s">
        <v>63</v>
      </c>
      <c r="AE69" s="402" t="str">
        <f t="shared" si="9"/>
        <v>Débil</v>
      </c>
      <c r="AF69" s="403" t="str">
        <f t="shared" si="10"/>
        <v>0</v>
      </c>
      <c r="AG69" s="862"/>
      <c r="AH69" s="850"/>
      <c r="AI69" s="840"/>
      <c r="AJ69" s="841"/>
      <c r="AK69" s="840"/>
      <c r="AL69" s="843"/>
      <c r="AM69" s="840"/>
      <c r="AN69" s="841"/>
      <c r="AO69" s="840"/>
      <c r="AP69" s="840"/>
      <c r="AQ69" s="843"/>
      <c r="AR69" s="840"/>
      <c r="AS69" s="840"/>
      <c r="AT69" s="845"/>
    </row>
    <row r="70" spans="2:46" s="396" customFormat="1" ht="163.5" customHeight="1" thickBot="1" x14ac:dyDescent="0.35">
      <c r="B70" s="949"/>
      <c r="C70" s="865"/>
      <c r="D70" s="867"/>
      <c r="E70" s="867"/>
      <c r="F70" s="867"/>
      <c r="G70" s="419" t="s">
        <v>1677</v>
      </c>
      <c r="H70" s="386" t="s">
        <v>630</v>
      </c>
      <c r="I70" s="419" t="s">
        <v>1324</v>
      </c>
      <c r="J70" s="419" t="s">
        <v>1322</v>
      </c>
      <c r="K70" s="419" t="s">
        <v>1323</v>
      </c>
      <c r="L70" s="419" t="s">
        <v>1319</v>
      </c>
      <c r="M70" s="420" t="s">
        <v>1321</v>
      </c>
      <c r="N70" s="397" t="s">
        <v>204</v>
      </c>
      <c r="O70" s="398">
        <f t="shared" si="0"/>
        <v>15</v>
      </c>
      <c r="P70" s="399" t="s">
        <v>205</v>
      </c>
      <c r="Q70" s="398">
        <f t="shared" si="1"/>
        <v>15</v>
      </c>
      <c r="R70" s="399" t="s">
        <v>206</v>
      </c>
      <c r="S70" s="398">
        <f t="shared" si="2"/>
        <v>15</v>
      </c>
      <c r="T70" s="399" t="s">
        <v>60</v>
      </c>
      <c r="U70" s="398">
        <f t="shared" ref="U70:U133" si="30">IF(T70="Prevenir",15,IF(T70="Detectar",10,IF(T70="No es un control",0)))</f>
        <v>15</v>
      </c>
      <c r="V70" s="399" t="s">
        <v>207</v>
      </c>
      <c r="W70" s="398">
        <f t="shared" ref="W70:W133" si="31">IF(V70="Confiable",15,IF(V70="No confiable",0))</f>
        <v>15</v>
      </c>
      <c r="X70" s="399" t="s">
        <v>208</v>
      </c>
      <c r="Y70" s="398">
        <f t="shared" si="5"/>
        <v>15</v>
      </c>
      <c r="Z70" s="399" t="s">
        <v>209</v>
      </c>
      <c r="AA70" s="398">
        <f t="shared" ref="AA70:AA133" si="32">IF(Z70="Completa",10,IF(Z70="Incompleta",5,IF(Z70="No existe",0)))</f>
        <v>10</v>
      </c>
      <c r="AB70" s="434">
        <f t="shared" ref="AB70:AB133" si="33">O70+Q70+S70+U70+W70+Y70+AA70</f>
        <v>100</v>
      </c>
      <c r="AC70" s="400" t="str">
        <f t="shared" ref="AC70:AC133" si="34">IF(AB70&lt;86,"Débil",(IF(AB70&lt;96,"Moderado","Fuerte")))</f>
        <v>Fuerte</v>
      </c>
      <c r="AD70" s="401" t="s">
        <v>63</v>
      </c>
      <c r="AE70" s="402" t="str">
        <f t="shared" si="9"/>
        <v>Fuerte</v>
      </c>
      <c r="AF70" s="403" t="str">
        <f t="shared" ref="AF70:AF133" si="35">IF(AE70="Fuerte","100",IF(AE70="Moderado","50",IF(AE70="Débil","0")))</f>
        <v>100</v>
      </c>
      <c r="AG70" s="863"/>
      <c r="AH70" s="850"/>
      <c r="AI70" s="840"/>
      <c r="AJ70" s="841"/>
      <c r="AK70" s="840"/>
      <c r="AL70" s="844"/>
      <c r="AM70" s="840"/>
      <c r="AN70" s="841"/>
      <c r="AO70" s="840"/>
      <c r="AP70" s="840"/>
      <c r="AQ70" s="844"/>
      <c r="AR70" s="840"/>
      <c r="AS70" s="840"/>
      <c r="AT70" s="845"/>
    </row>
    <row r="71" spans="2:46" s="396" customFormat="1" ht="163.5" customHeight="1" x14ac:dyDescent="0.3">
      <c r="B71" s="949">
        <v>21</v>
      </c>
      <c r="C71" s="865" t="str">
        <f>'3-IDENTIFICACIÓN DEL RIESGO'!B31</f>
        <v>Seguridad Jurídica sobre la Titularidad de la Tierra y los Territorios</v>
      </c>
      <c r="D71" s="867" t="str">
        <f>'3-IDENTIFICACIÓN DEL RIESGO'!E31</f>
        <v>1. Dirección de Gestión Jurídica de Tierras.
2. Subdirección de procesos Agrarios y Gestión Jurídica.
3. Subdirección de seguridad Jurídica.
4. Dirección Asuntos Étnicos.
5. Subdirección Asuntos Étnicos.</v>
      </c>
      <c r="E71" s="867" t="str">
        <f>'3-IDENTIFICACIÓN DEL RIESGO'!G31</f>
        <v>Tomar decisiones incorrectas en los procesos agrarios y la formalización de la propiedad privada rural</v>
      </c>
      <c r="F71" s="867"/>
      <c r="G71" s="419" t="s">
        <v>1676</v>
      </c>
      <c r="H71" s="386" t="s">
        <v>630</v>
      </c>
      <c r="I71" s="419" t="s">
        <v>1675</v>
      </c>
      <c r="J71" s="419" t="s">
        <v>1672</v>
      </c>
      <c r="K71" s="419" t="s">
        <v>1673</v>
      </c>
      <c r="L71" s="419" t="s">
        <v>1674</v>
      </c>
      <c r="M71" s="420" t="s">
        <v>1671</v>
      </c>
      <c r="N71" s="397" t="s">
        <v>204</v>
      </c>
      <c r="O71" s="398">
        <f t="shared" si="0"/>
        <v>15</v>
      </c>
      <c r="P71" s="399" t="s">
        <v>205</v>
      </c>
      <c r="Q71" s="398">
        <f t="shared" si="1"/>
        <v>15</v>
      </c>
      <c r="R71" s="399" t="s">
        <v>206</v>
      </c>
      <c r="S71" s="398">
        <f t="shared" si="2"/>
        <v>15</v>
      </c>
      <c r="T71" s="399" t="s">
        <v>60</v>
      </c>
      <c r="U71" s="398">
        <f t="shared" si="30"/>
        <v>15</v>
      </c>
      <c r="V71" s="399" t="s">
        <v>207</v>
      </c>
      <c r="W71" s="398">
        <f t="shared" si="31"/>
        <v>15</v>
      </c>
      <c r="X71" s="399" t="s">
        <v>208</v>
      </c>
      <c r="Y71" s="398">
        <f t="shared" si="5"/>
        <v>15</v>
      </c>
      <c r="Z71" s="399" t="s">
        <v>209</v>
      </c>
      <c r="AA71" s="398">
        <f t="shared" si="32"/>
        <v>10</v>
      </c>
      <c r="AB71" s="434">
        <f t="shared" si="33"/>
        <v>100</v>
      </c>
      <c r="AC71" s="400" t="str">
        <f t="shared" si="34"/>
        <v>Fuerte</v>
      </c>
      <c r="AD71" s="401" t="s">
        <v>63</v>
      </c>
      <c r="AE71" s="402" t="str">
        <f t="shared" si="9"/>
        <v>Fuerte</v>
      </c>
      <c r="AF71" s="403" t="str">
        <f t="shared" si="35"/>
        <v>100</v>
      </c>
      <c r="AG71" s="861">
        <v>2</v>
      </c>
      <c r="AH71" s="850">
        <f>(AF71+AF72+AF73)/AG71</f>
        <v>100</v>
      </c>
      <c r="AI71" s="840" t="str">
        <f>IF(AH71&lt;50,"Débil",IF(AH71&lt;=99,"Moderado",IF(AH71=100,"Fuerte",IF(AH71="","ERROR"))))</f>
        <v>Fuerte</v>
      </c>
      <c r="AJ71" s="841" t="s">
        <v>162</v>
      </c>
      <c r="AK71" s="840">
        <f>IF(AI71="Débil",0,IF(AND(AI71="Moderado",AJ71="Directamente"),1,IF(AND(AI71="Moderado",AJ71="No disminuye"),0,IF(AND(AI71="Fuerte",AJ71="Directamente"),2,IF(AND(AI71="Fuerte",AJ71="No disminuye"),0)))))</f>
        <v>2</v>
      </c>
      <c r="AL71" s="842">
        <f>'4-VALORACIÓN DEL RIESGO'!P30-'5-CONTROLES'!AK71:AK73</f>
        <v>0.39999999999999991</v>
      </c>
      <c r="AM71" s="840" t="str">
        <f>IF(AL71=5,"Casi Seguro",IF(AL71=4,"Probable",IF(AL71=3,"Posible",IF(AL71=2,"Improbable",IF(AL71&lt;=1,"Rara Vez",IF(AL71=0,"Rara Vez",IF(AL71&lt;=0,"Rara Vez")))))))</f>
        <v>Rara Vez</v>
      </c>
      <c r="AN71" s="841" t="s">
        <v>164</v>
      </c>
      <c r="AO71" s="840">
        <f>IF(AI71="Débil",0,IF(AND(AI71="Moderado",AN71="Directamente"),1,IF(AND(AI71="Moderado",AN71="Indirectamente"),0,IF(AND(AI71="Moderado",AN71="No disminuye"),0,IF(AND(AI71="Fuerte",AN71="Directamente"),2,IF(AND(AI71="Fuerte",AN71="Indirectamente"),1,IF(AND(AI71="Fuerte",AN71="No disminuye"),0)))))))</f>
        <v>0</v>
      </c>
      <c r="AP71" s="840">
        <f>'4-VALORACIÓN DEL RIESGO'!Z30-'5-CONTROLES'!AO71:AO73</f>
        <v>3</v>
      </c>
      <c r="AQ71" s="842" t="str">
        <f>IF(AP71&lt;=1,"Insignificante",IF(AP71=2,"Menor",IF(AP71=3,"Moderado",IF(AP71=4,"Mayor",IF(AP71&gt;=5,"Catastrófico")))))</f>
        <v>Moderado</v>
      </c>
      <c r="AR71" s="840" t="str">
        <f t="shared" ref="AR71" si="36">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840"/>
      <c r="AT71" s="845" t="s">
        <v>9</v>
      </c>
    </row>
    <row r="72" spans="2:46" s="396" customFormat="1" ht="163.5" customHeight="1" x14ac:dyDescent="0.3">
      <c r="B72" s="949"/>
      <c r="C72" s="865"/>
      <c r="D72" s="867"/>
      <c r="E72" s="867"/>
      <c r="F72" s="867"/>
      <c r="G72" s="419" t="s">
        <v>1676</v>
      </c>
      <c r="H72" s="386" t="s">
        <v>630</v>
      </c>
      <c r="I72" s="419" t="s">
        <v>1675</v>
      </c>
      <c r="J72" s="419" t="s">
        <v>1679</v>
      </c>
      <c r="K72" s="419" t="s">
        <v>1680</v>
      </c>
      <c r="L72" s="419" t="s">
        <v>1681</v>
      </c>
      <c r="M72" s="420" t="s">
        <v>1678</v>
      </c>
      <c r="N72" s="397" t="s">
        <v>204</v>
      </c>
      <c r="O72" s="398">
        <f t="shared" si="0"/>
        <v>15</v>
      </c>
      <c r="P72" s="399" t="s">
        <v>205</v>
      </c>
      <c r="Q72" s="398">
        <f t="shared" si="1"/>
        <v>15</v>
      </c>
      <c r="R72" s="399" t="s">
        <v>206</v>
      </c>
      <c r="S72" s="398">
        <f t="shared" si="2"/>
        <v>15</v>
      </c>
      <c r="T72" s="399" t="s">
        <v>60</v>
      </c>
      <c r="U72" s="398">
        <f t="shared" si="30"/>
        <v>15</v>
      </c>
      <c r="V72" s="399" t="s">
        <v>207</v>
      </c>
      <c r="W72" s="398">
        <f t="shared" si="31"/>
        <v>15</v>
      </c>
      <c r="X72" s="399" t="s">
        <v>208</v>
      </c>
      <c r="Y72" s="398">
        <f t="shared" si="5"/>
        <v>15</v>
      </c>
      <c r="Z72" s="399" t="s">
        <v>209</v>
      </c>
      <c r="AA72" s="398">
        <f t="shared" si="32"/>
        <v>10</v>
      </c>
      <c r="AB72" s="434">
        <f t="shared" si="33"/>
        <v>100</v>
      </c>
      <c r="AC72" s="400" t="str">
        <f t="shared" si="34"/>
        <v>Fuerte</v>
      </c>
      <c r="AD72" s="401" t="s">
        <v>63</v>
      </c>
      <c r="AE72" s="402" t="str">
        <f t="shared" si="9"/>
        <v>Fuerte</v>
      </c>
      <c r="AF72" s="403" t="str">
        <f t="shared" si="35"/>
        <v>100</v>
      </c>
      <c r="AG72" s="862"/>
      <c r="AH72" s="850"/>
      <c r="AI72" s="840"/>
      <c r="AJ72" s="841"/>
      <c r="AK72" s="840"/>
      <c r="AL72" s="843"/>
      <c r="AM72" s="840"/>
      <c r="AN72" s="841"/>
      <c r="AO72" s="840"/>
      <c r="AP72" s="840"/>
      <c r="AQ72" s="843"/>
      <c r="AR72" s="840"/>
      <c r="AS72" s="840"/>
      <c r="AT72" s="845"/>
    </row>
    <row r="73" spans="2:46" s="396" customFormat="1" ht="28.5" customHeight="1" thickBot="1" x14ac:dyDescent="0.35">
      <c r="B73" s="949"/>
      <c r="C73" s="865"/>
      <c r="D73" s="867"/>
      <c r="E73" s="867"/>
      <c r="F73" s="867"/>
      <c r="G73" s="419"/>
      <c r="H73" s="386"/>
      <c r="I73" s="419"/>
      <c r="J73" s="419"/>
      <c r="K73" s="419"/>
      <c r="L73" s="419"/>
      <c r="M73" s="420"/>
      <c r="N73" s="397"/>
      <c r="O73" s="398" t="b">
        <f t="shared" si="0"/>
        <v>0</v>
      </c>
      <c r="P73" s="399"/>
      <c r="Q73" s="398" t="b">
        <f t="shared" si="1"/>
        <v>0</v>
      </c>
      <c r="R73" s="399"/>
      <c r="S73" s="398" t="b">
        <f t="shared" si="2"/>
        <v>0</v>
      </c>
      <c r="T73" s="399"/>
      <c r="U73" s="398" t="b">
        <f t="shared" si="30"/>
        <v>0</v>
      </c>
      <c r="V73" s="399"/>
      <c r="W73" s="398" t="b">
        <f t="shared" si="31"/>
        <v>0</v>
      </c>
      <c r="X73" s="399"/>
      <c r="Y73" s="398" t="b">
        <f t="shared" si="5"/>
        <v>0</v>
      </c>
      <c r="Z73" s="399"/>
      <c r="AA73" s="398" t="b">
        <f t="shared" si="32"/>
        <v>0</v>
      </c>
      <c r="AB73" s="434">
        <f t="shared" si="33"/>
        <v>0</v>
      </c>
      <c r="AC73" s="400" t="str">
        <f t="shared" si="34"/>
        <v>Débil</v>
      </c>
      <c r="AD73" s="401"/>
      <c r="AE73" s="402" t="str">
        <f t="shared" si="9"/>
        <v>Débil</v>
      </c>
      <c r="AF73" s="403" t="str">
        <f t="shared" si="35"/>
        <v>0</v>
      </c>
      <c r="AG73" s="863"/>
      <c r="AH73" s="850"/>
      <c r="AI73" s="840"/>
      <c r="AJ73" s="841"/>
      <c r="AK73" s="840"/>
      <c r="AL73" s="844"/>
      <c r="AM73" s="840"/>
      <c r="AN73" s="841"/>
      <c r="AO73" s="840"/>
      <c r="AP73" s="840"/>
      <c r="AQ73" s="844"/>
      <c r="AR73" s="840"/>
      <c r="AS73" s="840"/>
      <c r="AT73" s="845"/>
    </row>
    <row r="74" spans="2:46" s="396" customFormat="1" ht="163.5" customHeight="1" x14ac:dyDescent="0.3">
      <c r="B74" s="949">
        <v>22</v>
      </c>
      <c r="C74" s="865" t="str">
        <f>'3-IDENTIFICACIÓN DEL RIESGO'!B32</f>
        <v>Seguridad Jurídica sobre la Titularidad de la Tierra y los Territorios</v>
      </c>
      <c r="D74" s="867" t="str">
        <f>'3-IDENTIFICACIÓN DEL RIESGO'!E32</f>
        <v>1. Dirección de Gestión Jurídica de Tierras.
2. Subdirección de procesos Agrarios y Gestión Jurídica.
3. Subdirección de seguridad Jurídica.
4. Dirección Asuntos Étnicos.
5. Subdirección Asuntos Étnicos.</v>
      </c>
      <c r="E74" s="867" t="str">
        <f>'3-IDENTIFICACIÓN DEL RIESGO'!G32</f>
        <v>Incumplimiento de términos para dar respuesta a las nuevas solicitudes de recursos, de decisiones finales de procesos agrarios y formalización de la propiedad privada rural.</v>
      </c>
      <c r="F74" s="867"/>
      <c r="G74" s="419" t="s">
        <v>1676</v>
      </c>
      <c r="H74" s="386" t="s">
        <v>630</v>
      </c>
      <c r="I74" s="419" t="s">
        <v>1687</v>
      </c>
      <c r="J74" s="419" t="s">
        <v>1683</v>
      </c>
      <c r="K74" s="419" t="s">
        <v>1684</v>
      </c>
      <c r="L74" s="419" t="s">
        <v>1685</v>
      </c>
      <c r="M74" s="420" t="s">
        <v>1682</v>
      </c>
      <c r="N74" s="397" t="s">
        <v>204</v>
      </c>
      <c r="O74" s="398">
        <f t="shared" si="0"/>
        <v>15</v>
      </c>
      <c r="P74" s="399" t="s">
        <v>205</v>
      </c>
      <c r="Q74" s="398">
        <f t="shared" si="1"/>
        <v>15</v>
      </c>
      <c r="R74" s="399" t="s">
        <v>206</v>
      </c>
      <c r="S74" s="398">
        <f t="shared" si="2"/>
        <v>15</v>
      </c>
      <c r="T74" s="399" t="s">
        <v>60</v>
      </c>
      <c r="U74" s="398">
        <f t="shared" si="30"/>
        <v>15</v>
      </c>
      <c r="V74" s="399" t="s">
        <v>207</v>
      </c>
      <c r="W74" s="398">
        <f t="shared" si="31"/>
        <v>15</v>
      </c>
      <c r="X74" s="399" t="s">
        <v>208</v>
      </c>
      <c r="Y74" s="398">
        <f t="shared" si="5"/>
        <v>15</v>
      </c>
      <c r="Z74" s="399" t="s">
        <v>209</v>
      </c>
      <c r="AA74" s="398">
        <f t="shared" si="32"/>
        <v>10</v>
      </c>
      <c r="AB74" s="434">
        <f t="shared" si="33"/>
        <v>100</v>
      </c>
      <c r="AC74" s="400" t="str">
        <f t="shared" si="34"/>
        <v>Fuerte</v>
      </c>
      <c r="AD74" s="401" t="s">
        <v>63</v>
      </c>
      <c r="AE74" s="402" t="str">
        <f t="shared" si="9"/>
        <v>Fuerte</v>
      </c>
      <c r="AF74" s="403" t="str">
        <f t="shared" si="35"/>
        <v>100</v>
      </c>
      <c r="AG74" s="861">
        <v>2</v>
      </c>
      <c r="AH74" s="850">
        <f>(AF74+AF75+AF76)/AG74</f>
        <v>50</v>
      </c>
      <c r="AI74" s="840" t="str">
        <f>IF(AH74&lt;50,"Débil",IF(AH74&lt;=99,"Moderado",IF(AH74=100,"Fuerte",IF(AH74="","ERROR"))))</f>
        <v>Moderado</v>
      </c>
      <c r="AJ74" s="841" t="s">
        <v>162</v>
      </c>
      <c r="AK74" s="840">
        <f>IF(AI74="Débil",0,IF(AND(AI74="Moderado",AJ74="Directamente"),1,IF(AND(AI74="Moderado",AJ74="No disminuye"),0,IF(AND(AI74="Fuerte",AJ74="Directamente"),2,IF(AND(AI74="Fuerte",AJ74="No disminuye"),0)))))</f>
        <v>1</v>
      </c>
      <c r="AL74" s="842">
        <f>'4-VALORACIÓN DEL RIESGO'!P31-'5-CONTROLES'!AK74:AK76</f>
        <v>2.2000000000000002</v>
      </c>
      <c r="AM74" s="840" t="str">
        <f>IF(AL74=5,"Casi Seguro",IF(AL74=4,"Probable",IF(AL74&lt;=3,"Posible",IF(AL74&lt;=2,"Improbable",IF(AL74&lt;=1,"Rara Vez",IF(AL74&lt;=0,"Rara Vez",IF(AL74&lt;0,"Rara Vez")))))))</f>
        <v>Posible</v>
      </c>
      <c r="AN74" s="841" t="s">
        <v>164</v>
      </c>
      <c r="AO74" s="840">
        <f>IF(AI74="Débil",0,IF(AND(AI74="Moderado",AN74="Directamente"),1,IF(AND(AI74="Moderado",AN74="Indirectamente"),0,IF(AND(AI74="Moderado",AN74="No disminuye"),0,IF(AND(AI74="Fuerte",AN74="Directamente"),2,IF(AND(AI74="Fuerte",AN74="Indirectamente"),1,IF(AND(AI74="Fuerte",AN74="No disminuye"),0)))))))</f>
        <v>0</v>
      </c>
      <c r="AP74" s="840">
        <f>'4-VALORACIÓN DEL RIESGO'!Z31-'5-CONTROLES'!AO74:AO76</f>
        <v>3</v>
      </c>
      <c r="AQ74" s="842" t="str">
        <f>IF(AP74&lt;=1,"Insignificante",IF(AP74=2,"Menor",IF(AP74=3,"Moderado",IF(AP74&gt;=4,"Mayor",IF(AP74&gt;=5,"Catastrófico")))))</f>
        <v>Moderado</v>
      </c>
      <c r="AR74" s="840" t="str">
        <f t="shared" ref="AR74" si="37">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840"/>
      <c r="AT74" s="845" t="s">
        <v>9</v>
      </c>
    </row>
    <row r="75" spans="2:46" s="396" customFormat="1" ht="163.5" customHeight="1" x14ac:dyDescent="0.3">
      <c r="B75" s="949"/>
      <c r="C75" s="865"/>
      <c r="D75" s="867"/>
      <c r="E75" s="867"/>
      <c r="F75" s="867"/>
      <c r="G75" s="419" t="s">
        <v>1676</v>
      </c>
      <c r="H75" s="386" t="s">
        <v>631</v>
      </c>
      <c r="I75" s="419" t="s">
        <v>1687</v>
      </c>
      <c r="J75" s="419" t="s">
        <v>1690</v>
      </c>
      <c r="K75" s="419" t="s">
        <v>1689</v>
      </c>
      <c r="L75" s="419" t="s">
        <v>1688</v>
      </c>
      <c r="M75" s="420" t="s">
        <v>1691</v>
      </c>
      <c r="N75" s="397" t="s">
        <v>236</v>
      </c>
      <c r="O75" s="398">
        <f t="shared" si="0"/>
        <v>0</v>
      </c>
      <c r="P75" s="399" t="s">
        <v>214</v>
      </c>
      <c r="Q75" s="398">
        <f t="shared" si="1"/>
        <v>0</v>
      </c>
      <c r="R75" s="399" t="s">
        <v>239</v>
      </c>
      <c r="S75" s="398">
        <f t="shared" si="2"/>
        <v>0</v>
      </c>
      <c r="T75" s="399" t="s">
        <v>210</v>
      </c>
      <c r="U75" s="398">
        <f t="shared" si="30"/>
        <v>10</v>
      </c>
      <c r="V75" s="399" t="s">
        <v>207</v>
      </c>
      <c r="W75" s="398">
        <f t="shared" si="31"/>
        <v>15</v>
      </c>
      <c r="X75" s="399" t="s">
        <v>212</v>
      </c>
      <c r="Y75" s="398">
        <f t="shared" si="5"/>
        <v>0</v>
      </c>
      <c r="Z75" s="399" t="s">
        <v>209</v>
      </c>
      <c r="AA75" s="398">
        <f t="shared" si="32"/>
        <v>10</v>
      </c>
      <c r="AB75" s="434">
        <f t="shared" si="33"/>
        <v>35</v>
      </c>
      <c r="AC75" s="400" t="str">
        <f t="shared" si="34"/>
        <v>Débil</v>
      </c>
      <c r="AD75" s="401" t="s">
        <v>57</v>
      </c>
      <c r="AE75" s="402" t="str">
        <f t="shared" si="9"/>
        <v>Débil</v>
      </c>
      <c r="AF75" s="403" t="str">
        <f t="shared" si="35"/>
        <v>0</v>
      </c>
      <c r="AG75" s="862"/>
      <c r="AH75" s="850"/>
      <c r="AI75" s="840"/>
      <c r="AJ75" s="841"/>
      <c r="AK75" s="840"/>
      <c r="AL75" s="843"/>
      <c r="AM75" s="840"/>
      <c r="AN75" s="841"/>
      <c r="AO75" s="840"/>
      <c r="AP75" s="840"/>
      <c r="AQ75" s="843"/>
      <c r="AR75" s="840"/>
      <c r="AS75" s="840"/>
      <c r="AT75" s="845"/>
    </row>
    <row r="76" spans="2:46" s="396" customFormat="1" ht="24" customHeight="1" thickBot="1" x14ac:dyDescent="0.35">
      <c r="B76" s="949"/>
      <c r="C76" s="865"/>
      <c r="D76" s="867"/>
      <c r="E76" s="867"/>
      <c r="F76" s="867"/>
      <c r="G76" s="419"/>
      <c r="H76" s="386"/>
      <c r="I76" s="419"/>
      <c r="J76" s="419"/>
      <c r="K76" s="419"/>
      <c r="L76" s="419"/>
      <c r="M76" s="420"/>
      <c r="N76" s="397"/>
      <c r="O76" s="398" t="b">
        <f t="shared" si="0"/>
        <v>0</v>
      </c>
      <c r="P76" s="399"/>
      <c r="Q76" s="398" t="b">
        <f t="shared" si="1"/>
        <v>0</v>
      </c>
      <c r="R76" s="399"/>
      <c r="S76" s="398" t="b">
        <f t="shared" si="2"/>
        <v>0</v>
      </c>
      <c r="T76" s="399"/>
      <c r="U76" s="398" t="b">
        <f t="shared" si="30"/>
        <v>0</v>
      </c>
      <c r="V76" s="399"/>
      <c r="W76" s="398" t="b">
        <f t="shared" si="31"/>
        <v>0</v>
      </c>
      <c r="X76" s="399"/>
      <c r="Y76" s="398" t="b">
        <f t="shared" si="5"/>
        <v>0</v>
      </c>
      <c r="Z76" s="399"/>
      <c r="AA76" s="398" t="b">
        <f t="shared" si="32"/>
        <v>0</v>
      </c>
      <c r="AB76" s="434">
        <f t="shared" si="33"/>
        <v>0</v>
      </c>
      <c r="AC76" s="400" t="str">
        <f t="shared" si="34"/>
        <v>Débil</v>
      </c>
      <c r="AD76" s="401"/>
      <c r="AE76" s="402" t="str">
        <f t="shared" si="9"/>
        <v>Débil</v>
      </c>
      <c r="AF76" s="403" t="str">
        <f t="shared" si="35"/>
        <v>0</v>
      </c>
      <c r="AG76" s="863"/>
      <c r="AH76" s="850"/>
      <c r="AI76" s="840"/>
      <c r="AJ76" s="841"/>
      <c r="AK76" s="840"/>
      <c r="AL76" s="844"/>
      <c r="AM76" s="840"/>
      <c r="AN76" s="841"/>
      <c r="AO76" s="840"/>
      <c r="AP76" s="840"/>
      <c r="AQ76" s="844"/>
      <c r="AR76" s="840"/>
      <c r="AS76" s="840"/>
      <c r="AT76" s="845"/>
    </row>
    <row r="77" spans="2:46" s="396" customFormat="1" ht="163.5" customHeight="1" x14ac:dyDescent="0.3">
      <c r="B77" s="949">
        <v>23</v>
      </c>
      <c r="C77" s="865" t="str">
        <f>'3-IDENTIFICACIÓN DEL RIESGO'!B33</f>
        <v>Seguridad Jurídica sobre la Titularidad de la Tierra y los Territorios</v>
      </c>
      <c r="D77" s="867" t="str">
        <f>'3-IDENTIFICACIÓN DEL RIESGO'!E33</f>
        <v>1. Dirección de Gestión Jurídica de Tierras.
2. Subdirección de procesos Agrarios y Gestión Jurídica.
3. Subdirección de seguridad Jurídica.
4. Dirección Asuntos Étnicos.
5. Subdirección Asuntos Étnicos.</v>
      </c>
      <c r="E77" s="867" t="str">
        <f>'3-IDENTIFICACIÓN DEL RIESGO'!G33</f>
        <v>Realizar el reparto de una solicitud a dos o más, diferentes dependencias.</v>
      </c>
      <c r="F77" s="867"/>
      <c r="G77" s="419" t="s">
        <v>1676</v>
      </c>
      <c r="H77" s="386" t="s">
        <v>630</v>
      </c>
      <c r="I77" s="419" t="s">
        <v>1696</v>
      </c>
      <c r="J77" s="419" t="s">
        <v>1695</v>
      </c>
      <c r="K77" s="419" t="s">
        <v>1694</v>
      </c>
      <c r="L77" s="419" t="s">
        <v>1693</v>
      </c>
      <c r="M77" s="420" t="s">
        <v>1692</v>
      </c>
      <c r="N77" s="397" t="s">
        <v>204</v>
      </c>
      <c r="O77" s="398">
        <f t="shared" si="0"/>
        <v>15</v>
      </c>
      <c r="P77" s="399" t="s">
        <v>205</v>
      </c>
      <c r="Q77" s="398">
        <f t="shared" si="1"/>
        <v>15</v>
      </c>
      <c r="R77" s="399" t="s">
        <v>206</v>
      </c>
      <c r="S77" s="398">
        <f t="shared" si="2"/>
        <v>15</v>
      </c>
      <c r="T77" s="399" t="s">
        <v>60</v>
      </c>
      <c r="U77" s="398">
        <f t="shared" si="30"/>
        <v>15</v>
      </c>
      <c r="V77" s="399" t="s">
        <v>207</v>
      </c>
      <c r="W77" s="398">
        <f t="shared" si="31"/>
        <v>15</v>
      </c>
      <c r="X77" s="399" t="s">
        <v>208</v>
      </c>
      <c r="Y77" s="398">
        <f t="shared" si="5"/>
        <v>15</v>
      </c>
      <c r="Z77" s="399" t="s">
        <v>209</v>
      </c>
      <c r="AA77" s="398">
        <f t="shared" si="32"/>
        <v>10</v>
      </c>
      <c r="AB77" s="434">
        <f t="shared" si="33"/>
        <v>100</v>
      </c>
      <c r="AC77" s="400" t="str">
        <f t="shared" si="34"/>
        <v>Fuerte</v>
      </c>
      <c r="AD77" s="401" t="s">
        <v>63</v>
      </c>
      <c r="AE77" s="402" t="str">
        <f t="shared" si="9"/>
        <v>Fuerte</v>
      </c>
      <c r="AF77" s="403" t="str">
        <f t="shared" si="35"/>
        <v>100</v>
      </c>
      <c r="AG77" s="861">
        <v>1</v>
      </c>
      <c r="AH77" s="850">
        <f>(AF77+AF78+AF79)/AG77</f>
        <v>100</v>
      </c>
      <c r="AI77" s="840" t="str">
        <f>IF(AH77&lt;50,"Débil",IF(AH77&lt;=99,"Moderado",IF(AH77=100,"Fuerte",IF(AH77="","ERROR"))))</f>
        <v>Fuerte</v>
      </c>
      <c r="AJ77" s="841" t="s">
        <v>162</v>
      </c>
      <c r="AK77" s="840">
        <f>IF(AI77="Débil",0,IF(AND(AI77="Moderado",AJ77="Directamente"),1,IF(AND(AI77="Moderado",AJ77="No disminuye"),0,IF(AND(AI77="Fuerte",AJ77="Directamente"),2,IF(AND(AI77="Fuerte",AJ77="No disminuye"),0)))))</f>
        <v>2</v>
      </c>
      <c r="AL77" s="842">
        <f>'4-VALORACIÓN DEL RIESGO'!P32-'5-CONTROLES'!AK77:AK79</f>
        <v>1</v>
      </c>
      <c r="AM77" s="840" t="str">
        <f>IF(AL77=5,"Casi Seguro",IF(AL77=4,"Probable",IF(AL77=3,"Posible",IF(AL77=2,"Improbable",IF(AL77=1,"Rara Vez",IF(AL77=0,"Rara Vez",IF(AL77&lt;0,"Rara Vez")))))))</f>
        <v>Rara Vez</v>
      </c>
      <c r="AN77" s="841" t="s">
        <v>164</v>
      </c>
      <c r="AO77" s="840">
        <f>IF(AI77="Débil",0,IF(AND(AI77="Moderado",AN77="Directamente"),1,IF(AND(AI77="Moderado",AN77="Indirectamente"),0,IF(AND(AI77="Moderado",AN77="No disminuye"),0,IF(AND(AI77="Fuerte",AN77="Directamente"),2,IF(AND(AI77="Fuerte",AN77="Indirectamente"),1,IF(AND(AI77="Fuerte",AN77="No disminuye"),0)))))))</f>
        <v>0</v>
      </c>
      <c r="AP77" s="840">
        <f>'4-VALORACIÓN DEL RIESGO'!Z32-'5-CONTROLES'!AO77:AO79</f>
        <v>3.2</v>
      </c>
      <c r="AQ77" s="842" t="str">
        <f>IF(AP77&lt;=1,"Insignificante",IF(AP77=2,"Menor",IF(AP77&gt;=3,"Moderado",IF(AP77&gt;=4,"Mayor",IF(AP77&gt;=5,"Catastrófico")))))</f>
        <v>Moderado</v>
      </c>
      <c r="AR77" s="840" t="str">
        <f t="shared" ref="AR77" si="38">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840"/>
      <c r="AT77" s="845" t="s">
        <v>9</v>
      </c>
    </row>
    <row r="78" spans="2:46" s="396" customFormat="1" ht="25.5" customHeight="1" x14ac:dyDescent="0.3">
      <c r="B78" s="949"/>
      <c r="C78" s="865"/>
      <c r="D78" s="867"/>
      <c r="E78" s="867"/>
      <c r="F78" s="867"/>
      <c r="G78" s="419"/>
      <c r="H78" s="386"/>
      <c r="I78" s="419"/>
      <c r="J78" s="419"/>
      <c r="K78" s="419"/>
      <c r="L78" s="419"/>
      <c r="M78" s="420"/>
      <c r="N78" s="397"/>
      <c r="O78" s="398" t="b">
        <f t="shared" si="0"/>
        <v>0</v>
      </c>
      <c r="P78" s="399"/>
      <c r="Q78" s="398" t="b">
        <f t="shared" si="1"/>
        <v>0</v>
      </c>
      <c r="R78" s="399"/>
      <c r="S78" s="398" t="b">
        <f t="shared" si="2"/>
        <v>0</v>
      </c>
      <c r="T78" s="399"/>
      <c r="U78" s="398" t="b">
        <f t="shared" si="30"/>
        <v>0</v>
      </c>
      <c r="V78" s="399"/>
      <c r="W78" s="398" t="b">
        <f t="shared" si="31"/>
        <v>0</v>
      </c>
      <c r="X78" s="399"/>
      <c r="Y78" s="398" t="b">
        <f t="shared" si="5"/>
        <v>0</v>
      </c>
      <c r="Z78" s="399"/>
      <c r="AA78" s="398" t="b">
        <f t="shared" si="32"/>
        <v>0</v>
      </c>
      <c r="AB78" s="434">
        <f t="shared" si="33"/>
        <v>0</v>
      </c>
      <c r="AC78" s="400" t="str">
        <f t="shared" si="34"/>
        <v>Débil</v>
      </c>
      <c r="AD78" s="401"/>
      <c r="AE78" s="402" t="str">
        <f t="shared" si="9"/>
        <v>Débil</v>
      </c>
      <c r="AF78" s="403" t="str">
        <f t="shared" si="35"/>
        <v>0</v>
      </c>
      <c r="AG78" s="862"/>
      <c r="AH78" s="850"/>
      <c r="AI78" s="840"/>
      <c r="AJ78" s="841"/>
      <c r="AK78" s="840"/>
      <c r="AL78" s="843"/>
      <c r="AM78" s="840"/>
      <c r="AN78" s="841"/>
      <c r="AO78" s="840"/>
      <c r="AP78" s="840"/>
      <c r="AQ78" s="843"/>
      <c r="AR78" s="840"/>
      <c r="AS78" s="840"/>
      <c r="AT78" s="845"/>
    </row>
    <row r="79" spans="2:46" s="396" customFormat="1" ht="25.5" customHeight="1" thickBot="1" x14ac:dyDescent="0.35">
      <c r="B79" s="949"/>
      <c r="C79" s="865"/>
      <c r="D79" s="867"/>
      <c r="E79" s="867"/>
      <c r="F79" s="867"/>
      <c r="G79" s="419"/>
      <c r="H79" s="386"/>
      <c r="I79" s="419"/>
      <c r="J79" s="419"/>
      <c r="K79" s="419"/>
      <c r="L79" s="419"/>
      <c r="M79" s="420"/>
      <c r="N79" s="397"/>
      <c r="O79" s="398" t="b">
        <f t="shared" si="0"/>
        <v>0</v>
      </c>
      <c r="P79" s="399"/>
      <c r="Q79" s="398" t="b">
        <f t="shared" si="1"/>
        <v>0</v>
      </c>
      <c r="R79" s="399"/>
      <c r="S79" s="398" t="b">
        <f t="shared" si="2"/>
        <v>0</v>
      </c>
      <c r="T79" s="399"/>
      <c r="U79" s="398" t="b">
        <f t="shared" si="30"/>
        <v>0</v>
      </c>
      <c r="V79" s="399"/>
      <c r="W79" s="398" t="b">
        <f t="shared" si="31"/>
        <v>0</v>
      </c>
      <c r="X79" s="399"/>
      <c r="Y79" s="398" t="b">
        <f t="shared" si="5"/>
        <v>0</v>
      </c>
      <c r="Z79" s="399"/>
      <c r="AA79" s="398" t="b">
        <f t="shared" si="32"/>
        <v>0</v>
      </c>
      <c r="AB79" s="434">
        <f t="shared" si="33"/>
        <v>0</v>
      </c>
      <c r="AC79" s="400" t="str">
        <f t="shared" si="34"/>
        <v>Débil</v>
      </c>
      <c r="AD79" s="401"/>
      <c r="AE79" s="402" t="str">
        <f t="shared" si="9"/>
        <v>Débil</v>
      </c>
      <c r="AF79" s="403" t="str">
        <f t="shared" si="35"/>
        <v>0</v>
      </c>
      <c r="AG79" s="863"/>
      <c r="AH79" s="850"/>
      <c r="AI79" s="840"/>
      <c r="AJ79" s="841"/>
      <c r="AK79" s="840"/>
      <c r="AL79" s="844"/>
      <c r="AM79" s="840"/>
      <c r="AN79" s="841"/>
      <c r="AO79" s="840"/>
      <c r="AP79" s="840"/>
      <c r="AQ79" s="844"/>
      <c r="AR79" s="840"/>
      <c r="AS79" s="840"/>
      <c r="AT79" s="845"/>
    </row>
    <row r="80" spans="2:46" s="396" customFormat="1" ht="163.5" customHeight="1" x14ac:dyDescent="0.3">
      <c r="B80" s="949">
        <v>24</v>
      </c>
      <c r="C80" s="865" t="str">
        <f>'3-IDENTIFICACIÓN DEL RIESGO'!B34</f>
        <v>Acceso a la Propiedad de la Tierra y los Territorios</v>
      </c>
      <c r="D80" s="867"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867" t="str">
        <f>'3-IDENTIFICACIÓN DEL RIESGO'!G34</f>
        <v>Incumplimiento por parte de los proveedores de servicios e insumos de las Iniciativas Cofinanciadas.</v>
      </c>
      <c r="F80" s="867"/>
      <c r="G80" s="419" t="s">
        <v>1223</v>
      </c>
      <c r="H80" s="386" t="s">
        <v>630</v>
      </c>
      <c r="I80" s="419" t="s">
        <v>1224</v>
      </c>
      <c r="J80" s="419" t="s">
        <v>1227</v>
      </c>
      <c r="K80" s="419" t="s">
        <v>1226</v>
      </c>
      <c r="L80" s="419" t="s">
        <v>1225</v>
      </c>
      <c r="M80" s="420" t="s">
        <v>1222</v>
      </c>
      <c r="N80" s="397" t="s">
        <v>204</v>
      </c>
      <c r="O80" s="398">
        <f t="shared" si="0"/>
        <v>15</v>
      </c>
      <c r="P80" s="399" t="s">
        <v>214</v>
      </c>
      <c r="Q80" s="398">
        <f t="shared" si="1"/>
        <v>0</v>
      </c>
      <c r="R80" s="399" t="s">
        <v>239</v>
      </c>
      <c r="S80" s="398">
        <f t="shared" si="2"/>
        <v>0</v>
      </c>
      <c r="T80" s="399" t="s">
        <v>210</v>
      </c>
      <c r="U80" s="398">
        <f t="shared" si="30"/>
        <v>10</v>
      </c>
      <c r="V80" s="399" t="s">
        <v>207</v>
      </c>
      <c r="W80" s="398">
        <f t="shared" si="31"/>
        <v>15</v>
      </c>
      <c r="X80" s="399" t="s">
        <v>212</v>
      </c>
      <c r="Y80" s="398">
        <f t="shared" si="5"/>
        <v>0</v>
      </c>
      <c r="Z80" s="399" t="s">
        <v>209</v>
      </c>
      <c r="AA80" s="398">
        <f t="shared" si="32"/>
        <v>10</v>
      </c>
      <c r="AB80" s="434">
        <f t="shared" si="33"/>
        <v>50</v>
      </c>
      <c r="AC80" s="400" t="str">
        <f t="shared" si="34"/>
        <v>Débil</v>
      </c>
      <c r="AD80" s="401" t="s">
        <v>63</v>
      </c>
      <c r="AE80" s="402" t="str">
        <f t="shared" si="9"/>
        <v>Débil</v>
      </c>
      <c r="AF80" s="403" t="str">
        <f t="shared" si="35"/>
        <v>0</v>
      </c>
      <c r="AG80" s="861">
        <v>1</v>
      </c>
      <c r="AH80" s="850">
        <f>(AF80+AF81+AF82)/AG80</f>
        <v>0</v>
      </c>
      <c r="AI80" s="840" t="str">
        <f>IF(AH80&lt;50,"Débil",IF(AH80&lt;=99,"Moderado",IF(AH80=100,"Fuerte",IF(AH80="","ERROR"))))</f>
        <v>Débil</v>
      </c>
      <c r="AJ80" s="841" t="s">
        <v>162</v>
      </c>
      <c r="AK80" s="840">
        <f>IF(AI80="Débil",0,IF(AND(AI80="Moderado",AJ80="Directamente"),1,IF(AND(AI80="Moderado",AJ80="No disminuye"),0,IF(AND(AI80="Fuerte",AJ80="Directamente"),2,IF(AND(AI80="Fuerte",AJ80="No disminuye"),0)))))</f>
        <v>0</v>
      </c>
      <c r="AL80" s="842">
        <f>'4-VALORACIÓN DEL RIESGO'!P33-'5-CONTROLES'!AK80:AK82</f>
        <v>4</v>
      </c>
      <c r="AM80" s="840" t="str">
        <f>IF(AL80=5,"Casi Seguro",IF(AL80=4,"Probable",IF(AL80=3,"Posible",IF(AL80=2,"Improbable",IF(AL80=1,"Rara Vez",IF(AL80=0,"Rara Vez",IF(AL80&lt;0,"Rara Vez")))))))</f>
        <v>Probable</v>
      </c>
      <c r="AN80" s="841" t="s">
        <v>164</v>
      </c>
      <c r="AO80" s="840">
        <f>IF(AI80="Débil",0,IF(AND(AI80="Moderado",AN80="Directamente"),1,IF(AND(AI80="Moderado",AN80="Indirectamente"),0,IF(AND(AI80="Moderado",AN80="No disminuye"),0,IF(AND(AI80="Fuerte",AN80="Directamente"),2,IF(AND(AI80="Fuerte",AN80="Indirectamente"),1,IF(AND(AI80="Fuerte",AN80="No disminuye"),0)))))))</f>
        <v>0</v>
      </c>
      <c r="AP80" s="840">
        <f>'4-VALORACIÓN DEL RIESGO'!Z33-'5-CONTROLES'!AO80:AO82</f>
        <v>5</v>
      </c>
      <c r="AQ80" s="842" t="str">
        <f>IF(AP80&lt;=1,"Insignificante",IF(AP80=2,"Menor",IF(AP80=3,"Moderado",IF(AP80=4,"Mayor",IF(AP80&gt;=5,"Catastrófico")))))</f>
        <v>Catastrófico</v>
      </c>
      <c r="AR80" s="840" t="str">
        <f t="shared" ref="AR80" si="39">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840"/>
      <c r="AT80" s="845" t="s">
        <v>9</v>
      </c>
    </row>
    <row r="81" spans="2:46" s="396" customFormat="1" ht="25.5" customHeight="1" x14ac:dyDescent="0.3">
      <c r="B81" s="949"/>
      <c r="C81" s="865"/>
      <c r="D81" s="867"/>
      <c r="E81" s="867"/>
      <c r="F81" s="867"/>
      <c r="G81" s="419"/>
      <c r="H81" s="386"/>
      <c r="I81" s="419"/>
      <c r="J81" s="419"/>
      <c r="K81" s="419"/>
      <c r="L81" s="419"/>
      <c r="M81" s="420" t="s">
        <v>1228</v>
      </c>
      <c r="N81" s="397"/>
      <c r="O81" s="398" t="b">
        <f t="shared" si="0"/>
        <v>0</v>
      </c>
      <c r="P81" s="399"/>
      <c r="Q81" s="398" t="b">
        <f t="shared" si="1"/>
        <v>0</v>
      </c>
      <c r="R81" s="399"/>
      <c r="S81" s="398" t="b">
        <f t="shared" si="2"/>
        <v>0</v>
      </c>
      <c r="T81" s="399"/>
      <c r="U81" s="398" t="b">
        <f t="shared" si="30"/>
        <v>0</v>
      </c>
      <c r="V81" s="399"/>
      <c r="W81" s="398" t="b">
        <f t="shared" si="31"/>
        <v>0</v>
      </c>
      <c r="X81" s="399"/>
      <c r="Y81" s="398" t="b">
        <f t="shared" si="5"/>
        <v>0</v>
      </c>
      <c r="Z81" s="399"/>
      <c r="AA81" s="398" t="b">
        <f t="shared" si="32"/>
        <v>0</v>
      </c>
      <c r="AB81" s="434">
        <f t="shared" si="33"/>
        <v>0</v>
      </c>
      <c r="AC81" s="400" t="str">
        <f t="shared" si="34"/>
        <v>Débil</v>
      </c>
      <c r="AD81" s="401"/>
      <c r="AE81" s="402" t="str">
        <f t="shared" si="9"/>
        <v>Débil</v>
      </c>
      <c r="AF81" s="403" t="str">
        <f t="shared" si="35"/>
        <v>0</v>
      </c>
      <c r="AG81" s="862"/>
      <c r="AH81" s="850"/>
      <c r="AI81" s="840"/>
      <c r="AJ81" s="841"/>
      <c r="AK81" s="840"/>
      <c r="AL81" s="843"/>
      <c r="AM81" s="840"/>
      <c r="AN81" s="841"/>
      <c r="AO81" s="840"/>
      <c r="AP81" s="840"/>
      <c r="AQ81" s="843"/>
      <c r="AR81" s="840"/>
      <c r="AS81" s="840"/>
      <c r="AT81" s="845"/>
    </row>
    <row r="82" spans="2:46" s="396" customFormat="1" ht="25.5" customHeight="1" thickBot="1" x14ac:dyDescent="0.35">
      <c r="B82" s="949"/>
      <c r="C82" s="865"/>
      <c r="D82" s="867"/>
      <c r="E82" s="867"/>
      <c r="F82" s="867"/>
      <c r="G82" s="419"/>
      <c r="H82" s="386"/>
      <c r="I82" s="419"/>
      <c r="J82" s="419"/>
      <c r="K82" s="419"/>
      <c r="L82" s="419"/>
      <c r="M82" s="420"/>
      <c r="N82" s="397"/>
      <c r="O82" s="398" t="b">
        <f t="shared" si="0"/>
        <v>0</v>
      </c>
      <c r="P82" s="399"/>
      <c r="Q82" s="398" t="b">
        <f t="shared" si="1"/>
        <v>0</v>
      </c>
      <c r="R82" s="399"/>
      <c r="S82" s="398" t="b">
        <f t="shared" si="2"/>
        <v>0</v>
      </c>
      <c r="T82" s="399"/>
      <c r="U82" s="398" t="b">
        <f t="shared" si="30"/>
        <v>0</v>
      </c>
      <c r="V82" s="399"/>
      <c r="W82" s="398" t="b">
        <f t="shared" si="31"/>
        <v>0</v>
      </c>
      <c r="X82" s="399"/>
      <c r="Y82" s="398" t="b">
        <f t="shared" si="5"/>
        <v>0</v>
      </c>
      <c r="Z82" s="399"/>
      <c r="AA82" s="398" t="b">
        <f t="shared" si="32"/>
        <v>0</v>
      </c>
      <c r="AB82" s="434">
        <f t="shared" si="33"/>
        <v>0</v>
      </c>
      <c r="AC82" s="400" t="str">
        <f t="shared" si="34"/>
        <v>Débil</v>
      </c>
      <c r="AD82" s="401"/>
      <c r="AE82" s="402" t="str">
        <f t="shared" si="9"/>
        <v>Débil</v>
      </c>
      <c r="AF82" s="403" t="str">
        <f t="shared" si="35"/>
        <v>0</v>
      </c>
      <c r="AG82" s="863"/>
      <c r="AH82" s="850"/>
      <c r="AI82" s="840"/>
      <c r="AJ82" s="841"/>
      <c r="AK82" s="840"/>
      <c r="AL82" s="844"/>
      <c r="AM82" s="840"/>
      <c r="AN82" s="841"/>
      <c r="AO82" s="840"/>
      <c r="AP82" s="840"/>
      <c r="AQ82" s="844"/>
      <c r="AR82" s="840"/>
      <c r="AS82" s="840"/>
      <c r="AT82" s="845"/>
    </row>
    <row r="83" spans="2:46" s="396" customFormat="1" ht="163.5" customHeight="1" x14ac:dyDescent="0.3">
      <c r="B83" s="949">
        <v>25</v>
      </c>
      <c r="C83" s="865" t="str">
        <f>'3-IDENTIFICACIÓN DEL RIESGO'!B35</f>
        <v>Acceso a la Propiedad de la Tierra y los Territorios</v>
      </c>
      <c r="D83" s="867"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867" t="str">
        <f>'3-IDENTIFICACIÓN DEL RIESGO'!G35</f>
        <v>Interrupción del proceso de compra directa de un predio.</v>
      </c>
      <c r="F83" s="867"/>
      <c r="G83" s="419" t="s">
        <v>1235</v>
      </c>
      <c r="H83" s="386" t="s">
        <v>630</v>
      </c>
      <c r="I83" s="419" t="s">
        <v>1231</v>
      </c>
      <c r="J83" s="419" t="s">
        <v>1234</v>
      </c>
      <c r="K83" s="419" t="s">
        <v>1232</v>
      </c>
      <c r="L83" s="419" t="s">
        <v>1233</v>
      </c>
      <c r="M83" s="420" t="s">
        <v>1230</v>
      </c>
      <c r="N83" s="397" t="s">
        <v>204</v>
      </c>
      <c r="O83" s="398">
        <f t="shared" si="0"/>
        <v>15</v>
      </c>
      <c r="P83" s="399" t="s">
        <v>214</v>
      </c>
      <c r="Q83" s="398">
        <f t="shared" si="1"/>
        <v>0</v>
      </c>
      <c r="R83" s="399" t="s">
        <v>206</v>
      </c>
      <c r="S83" s="398">
        <f t="shared" si="2"/>
        <v>15</v>
      </c>
      <c r="T83" s="399" t="s">
        <v>60</v>
      </c>
      <c r="U83" s="398">
        <f t="shared" si="30"/>
        <v>15</v>
      </c>
      <c r="V83" s="399" t="s">
        <v>207</v>
      </c>
      <c r="W83" s="398">
        <f t="shared" si="31"/>
        <v>15</v>
      </c>
      <c r="X83" s="399" t="s">
        <v>208</v>
      </c>
      <c r="Y83" s="398">
        <f t="shared" si="5"/>
        <v>15</v>
      </c>
      <c r="Z83" s="399" t="s">
        <v>209</v>
      </c>
      <c r="AA83" s="398">
        <f t="shared" si="32"/>
        <v>10</v>
      </c>
      <c r="AB83" s="434">
        <f t="shared" si="33"/>
        <v>85</v>
      </c>
      <c r="AC83" s="400" t="str">
        <f t="shared" si="34"/>
        <v>Débil</v>
      </c>
      <c r="AD83" s="401" t="s">
        <v>63</v>
      </c>
      <c r="AE83" s="402" t="str">
        <f t="shared" si="9"/>
        <v>Débil</v>
      </c>
      <c r="AF83" s="403" t="str">
        <f t="shared" si="35"/>
        <v>0</v>
      </c>
      <c r="AG83" s="861">
        <v>2</v>
      </c>
      <c r="AH83" s="850">
        <f>(AF83+AF84+AF85)/AG83</f>
        <v>0</v>
      </c>
      <c r="AI83" s="840" t="str">
        <f>IF(AH83&lt;50,"Débil",IF(AH83&lt;=99,"Moderado",IF(AH83=100,"Fuerte",IF(AH83="","ERROR"))))</f>
        <v>Débil</v>
      </c>
      <c r="AJ83" s="841" t="s">
        <v>162</v>
      </c>
      <c r="AK83" s="840">
        <f>IF(AI83="Débil",0,IF(AND(AI83="Moderado",AJ83="Directamente"),1,IF(AND(AI83="Moderado",AJ83="No disminuye"),0,IF(AND(AI83="Fuerte",AJ83="Directamente"),2,IF(AND(AI83="Fuerte",AJ83="No disminuye"),0)))))</f>
        <v>0</v>
      </c>
      <c r="AL83" s="842">
        <f>'4-VALORACIÓN DEL RIESGO'!P34-'5-CONTROLES'!AK83:AK85</f>
        <v>4</v>
      </c>
      <c r="AM83" s="840" t="str">
        <f>IF(AL83=5,"Casi Seguro",IF(AL83=4,"Probable",IF(AL83=3,"Posible",IF(AL83=2,"Improbable",IF(AL83=1,"Rara Vez",IF(AL83=0,"Rara Vez",IF(AL83&lt;0,"Rara Vez")))))))</f>
        <v>Probable</v>
      </c>
      <c r="AN83" s="841" t="s">
        <v>164</v>
      </c>
      <c r="AO83" s="840">
        <f>IF(AI83="Débil",0,IF(AND(AI83="Moderado",AN83="Directamente"),1,IF(AND(AI83="Moderado",AN83="Indirectamente"),0,IF(AND(AI83="Moderado",AN83="No disminuye"),0,IF(AND(AI83="Fuerte",AN83="Directamente"),2,IF(AND(AI83="Fuerte",AN83="Indirectamente"),1,IF(AND(AI83="Fuerte",AN83="No disminuye"),0)))))))</f>
        <v>0</v>
      </c>
      <c r="AP83" s="840">
        <f>'4-VALORACIÓN DEL RIESGO'!Z34-'5-CONTROLES'!AO83:AO85</f>
        <v>4</v>
      </c>
      <c r="AQ83" s="842" t="str">
        <f>IF(AP83&lt;=1,"Insignificante",IF(AP83=2,"Menor",IF(AP83=3,"Moderado",IF(AP83=4,"Mayor",IF(AP83&gt;=5,"Catastrófico")))))</f>
        <v>Mayor</v>
      </c>
      <c r="AR83" s="840" t="str">
        <f t="shared" ref="AR83" si="40">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840"/>
      <c r="AT83" s="845" t="s">
        <v>9</v>
      </c>
    </row>
    <row r="84" spans="2:46" s="396" customFormat="1" ht="163.5" customHeight="1" x14ac:dyDescent="0.3">
      <c r="B84" s="949"/>
      <c r="C84" s="865"/>
      <c r="D84" s="867"/>
      <c r="E84" s="867"/>
      <c r="F84" s="867"/>
      <c r="G84" s="419" t="s">
        <v>1235</v>
      </c>
      <c r="H84" s="386" t="s">
        <v>630</v>
      </c>
      <c r="I84" s="419" t="s">
        <v>1237</v>
      </c>
      <c r="J84" s="419" t="s">
        <v>1238</v>
      </c>
      <c r="K84" s="419" t="s">
        <v>1239</v>
      </c>
      <c r="L84" s="419" t="s">
        <v>1236</v>
      </c>
      <c r="M84" s="420" t="s">
        <v>1229</v>
      </c>
      <c r="N84" s="397" t="s">
        <v>204</v>
      </c>
      <c r="O84" s="398">
        <f t="shared" si="0"/>
        <v>15</v>
      </c>
      <c r="P84" s="399" t="s">
        <v>214</v>
      </c>
      <c r="Q84" s="398">
        <f t="shared" si="1"/>
        <v>0</v>
      </c>
      <c r="R84" s="399" t="s">
        <v>206</v>
      </c>
      <c r="S84" s="398">
        <f t="shared" si="2"/>
        <v>15</v>
      </c>
      <c r="T84" s="399" t="s">
        <v>60</v>
      </c>
      <c r="U84" s="398">
        <f t="shared" si="30"/>
        <v>15</v>
      </c>
      <c r="V84" s="399" t="s">
        <v>207</v>
      </c>
      <c r="W84" s="398">
        <f t="shared" si="31"/>
        <v>15</v>
      </c>
      <c r="X84" s="399" t="s">
        <v>208</v>
      </c>
      <c r="Y84" s="398">
        <f t="shared" si="5"/>
        <v>15</v>
      </c>
      <c r="Z84" s="399" t="s">
        <v>209</v>
      </c>
      <c r="AA84" s="398">
        <f t="shared" si="32"/>
        <v>10</v>
      </c>
      <c r="AB84" s="434">
        <f t="shared" si="33"/>
        <v>85</v>
      </c>
      <c r="AC84" s="400" t="str">
        <f t="shared" si="34"/>
        <v>Débil</v>
      </c>
      <c r="AD84" s="401" t="s">
        <v>63</v>
      </c>
      <c r="AE84" s="402" t="str">
        <f t="shared" si="9"/>
        <v>Débil</v>
      </c>
      <c r="AF84" s="403" t="str">
        <f t="shared" si="35"/>
        <v>0</v>
      </c>
      <c r="AG84" s="862"/>
      <c r="AH84" s="850"/>
      <c r="AI84" s="840"/>
      <c r="AJ84" s="841"/>
      <c r="AK84" s="840"/>
      <c r="AL84" s="843"/>
      <c r="AM84" s="840"/>
      <c r="AN84" s="841"/>
      <c r="AO84" s="840"/>
      <c r="AP84" s="840"/>
      <c r="AQ84" s="843"/>
      <c r="AR84" s="840"/>
      <c r="AS84" s="840"/>
      <c r="AT84" s="845"/>
    </row>
    <row r="85" spans="2:46" s="396" customFormat="1" ht="24" customHeight="1" thickBot="1" x14ac:dyDescent="0.35">
      <c r="B85" s="949"/>
      <c r="C85" s="865"/>
      <c r="D85" s="867"/>
      <c r="E85" s="867"/>
      <c r="F85" s="867"/>
      <c r="G85" s="419"/>
      <c r="H85" s="386"/>
      <c r="I85" s="419"/>
      <c r="J85" s="419"/>
      <c r="K85" s="419"/>
      <c r="L85" s="419"/>
      <c r="M85" s="420"/>
      <c r="N85" s="397"/>
      <c r="O85" s="398" t="b">
        <f t="shared" si="0"/>
        <v>0</v>
      </c>
      <c r="P85" s="399"/>
      <c r="Q85" s="398" t="b">
        <f t="shared" si="1"/>
        <v>0</v>
      </c>
      <c r="R85" s="399"/>
      <c r="S85" s="398" t="b">
        <f t="shared" si="2"/>
        <v>0</v>
      </c>
      <c r="T85" s="399"/>
      <c r="U85" s="398" t="b">
        <f t="shared" si="30"/>
        <v>0</v>
      </c>
      <c r="V85" s="399"/>
      <c r="W85" s="398" t="b">
        <f t="shared" si="31"/>
        <v>0</v>
      </c>
      <c r="X85" s="399"/>
      <c r="Y85" s="398" t="b">
        <f t="shared" si="5"/>
        <v>0</v>
      </c>
      <c r="Z85" s="399"/>
      <c r="AA85" s="398" t="b">
        <f t="shared" si="32"/>
        <v>0</v>
      </c>
      <c r="AB85" s="434">
        <f t="shared" si="33"/>
        <v>0</v>
      </c>
      <c r="AC85" s="400" t="str">
        <f t="shared" si="34"/>
        <v>Débil</v>
      </c>
      <c r="AD85" s="401"/>
      <c r="AE85" s="402" t="str">
        <f t="shared" si="9"/>
        <v>Débil</v>
      </c>
      <c r="AF85" s="403" t="str">
        <f t="shared" si="35"/>
        <v>0</v>
      </c>
      <c r="AG85" s="863"/>
      <c r="AH85" s="850"/>
      <c r="AI85" s="840"/>
      <c r="AJ85" s="841"/>
      <c r="AK85" s="840"/>
      <c r="AL85" s="844"/>
      <c r="AM85" s="840"/>
      <c r="AN85" s="841"/>
      <c r="AO85" s="840"/>
      <c r="AP85" s="840"/>
      <c r="AQ85" s="844"/>
      <c r="AR85" s="840"/>
      <c r="AS85" s="840"/>
      <c r="AT85" s="845"/>
    </row>
    <row r="86" spans="2:46" s="396" customFormat="1" ht="163.5" customHeight="1" x14ac:dyDescent="0.3">
      <c r="B86" s="949">
        <v>26</v>
      </c>
      <c r="C86" s="865" t="str">
        <f>'3-IDENTIFICACIÓN DEL RIESGO'!B36</f>
        <v>Acceso a la Propiedad de la Tierra y los Territorios</v>
      </c>
      <c r="D86" s="867"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867" t="str">
        <f>'3-IDENTIFICACIÓN DEL RIESGO'!G36</f>
        <v xml:space="preserve">Reporte de información por fuera de los tiempos solicitados. </v>
      </c>
      <c r="F86" s="867"/>
      <c r="G86" s="419" t="s">
        <v>1235</v>
      </c>
      <c r="H86" s="386" t="s">
        <v>630</v>
      </c>
      <c r="I86" s="419" t="s">
        <v>1242</v>
      </c>
      <c r="J86" s="419" t="s">
        <v>1244</v>
      </c>
      <c r="K86" s="419" t="s">
        <v>1243</v>
      </c>
      <c r="L86" s="419" t="s">
        <v>1241</v>
      </c>
      <c r="M86" s="420" t="s">
        <v>1240</v>
      </c>
      <c r="N86" s="397" t="s">
        <v>236</v>
      </c>
      <c r="O86" s="398">
        <f t="shared" si="0"/>
        <v>0</v>
      </c>
      <c r="P86" s="399" t="s">
        <v>214</v>
      </c>
      <c r="Q86" s="398">
        <f t="shared" si="1"/>
        <v>0</v>
      </c>
      <c r="R86" s="399" t="s">
        <v>239</v>
      </c>
      <c r="S86" s="398">
        <f t="shared" si="2"/>
        <v>0</v>
      </c>
      <c r="T86" s="399" t="s">
        <v>210</v>
      </c>
      <c r="U86" s="398">
        <f t="shared" si="30"/>
        <v>10</v>
      </c>
      <c r="V86" s="399" t="s">
        <v>207</v>
      </c>
      <c r="W86" s="398">
        <f t="shared" si="31"/>
        <v>15</v>
      </c>
      <c r="X86" s="399" t="s">
        <v>212</v>
      </c>
      <c r="Y86" s="398">
        <f t="shared" si="5"/>
        <v>0</v>
      </c>
      <c r="Z86" s="399" t="s">
        <v>209</v>
      </c>
      <c r="AA86" s="398">
        <f t="shared" si="32"/>
        <v>10</v>
      </c>
      <c r="AB86" s="434">
        <f t="shared" si="33"/>
        <v>35</v>
      </c>
      <c r="AC86" s="400" t="str">
        <f t="shared" si="34"/>
        <v>Débil</v>
      </c>
      <c r="AD86" s="401" t="s">
        <v>57</v>
      </c>
      <c r="AE86" s="402" t="str">
        <f t="shared" si="9"/>
        <v>Débil</v>
      </c>
      <c r="AF86" s="403" t="str">
        <f t="shared" si="35"/>
        <v>0</v>
      </c>
      <c r="AG86" s="861">
        <v>1</v>
      </c>
      <c r="AH86" s="850">
        <f>(AF86+AF87+AF88)/AG86</f>
        <v>0</v>
      </c>
      <c r="AI86" s="840" t="str">
        <f>IF(AH86&lt;50,"Débil",IF(AH86&lt;=99,"Moderado",IF(AH86=100,"Fuerte",IF(AH86="","ERROR"))))</f>
        <v>Débil</v>
      </c>
      <c r="AJ86" s="841" t="s">
        <v>162</v>
      </c>
      <c r="AK86" s="840">
        <f>IF(AI86="Débil",0,IF(AND(AI86="Moderado",AJ86="Directamente"),1,IF(AND(AI86="Moderado",AJ86="No disminuye"),0,IF(AND(AI86="Fuerte",AJ86="Directamente"),2,IF(AND(AI86="Fuerte",AJ86="No disminuye"),0)))))</f>
        <v>0</v>
      </c>
      <c r="AL86" s="842">
        <f>'4-VALORACIÓN DEL RIESGO'!P35-'5-CONTROLES'!AK86:AK88</f>
        <v>4</v>
      </c>
      <c r="AM86" s="840" t="str">
        <f>IF(AL86=5,"Casi Seguro",IF(AL86=4,"Probable",IF(AL86=3,"Posible",IF(AL86=2,"Improbable",IF(AL86=1,"Rara Vez",IF(AL86=0,"Rara Vez",IF(AL86&lt;0,"Rara Vez")))))))</f>
        <v>Probable</v>
      </c>
      <c r="AN86" s="841" t="s">
        <v>164</v>
      </c>
      <c r="AO86" s="840">
        <f>IF(AI86="Débil",0,IF(AND(AI86="Moderado",AN86="Directamente"),1,IF(AND(AI86="Moderado",AN86="Indirectamente"),0,IF(AND(AI86="Moderado",AN86="No disminuye"),0,IF(AND(AI86="Fuerte",AN86="Directamente"),2,IF(AND(AI86="Fuerte",AN86="Indirectamente"),1,IF(AND(AI86="Fuerte",AN86="No disminuye"),0)))))))</f>
        <v>0</v>
      </c>
      <c r="AP86" s="840">
        <f>'4-VALORACIÓN DEL RIESGO'!Z35-'5-CONTROLES'!AO86:AO88</f>
        <v>4</v>
      </c>
      <c r="AQ86" s="842" t="str">
        <f>IF(AP86&lt;=1,"Insignificante",IF(AP86=2,"Menor",IF(AP86=3,"Moderado",IF(AP86=4,"Mayor",IF(AP86&gt;=5,"Catastrófico")))))</f>
        <v>Mayor</v>
      </c>
      <c r="AR86" s="840" t="str">
        <f t="shared" ref="AR86" si="41">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840"/>
      <c r="AT86" s="845" t="s">
        <v>9</v>
      </c>
    </row>
    <row r="87" spans="2:46" s="396" customFormat="1" ht="25.5" customHeight="1" x14ac:dyDescent="0.3">
      <c r="B87" s="949"/>
      <c r="C87" s="865"/>
      <c r="D87" s="867"/>
      <c r="E87" s="867"/>
      <c r="F87" s="867"/>
      <c r="G87" s="419"/>
      <c r="H87" s="386"/>
      <c r="I87" s="419"/>
      <c r="J87" s="419"/>
      <c r="K87" s="419"/>
      <c r="L87" s="419"/>
      <c r="M87" s="420"/>
      <c r="N87" s="397"/>
      <c r="O87" s="398" t="b">
        <f t="shared" si="0"/>
        <v>0</v>
      </c>
      <c r="P87" s="399"/>
      <c r="Q87" s="398" t="b">
        <f t="shared" si="1"/>
        <v>0</v>
      </c>
      <c r="R87" s="399"/>
      <c r="S87" s="398" t="b">
        <f t="shared" si="2"/>
        <v>0</v>
      </c>
      <c r="T87" s="399"/>
      <c r="U87" s="398" t="b">
        <f t="shared" si="30"/>
        <v>0</v>
      </c>
      <c r="V87" s="399"/>
      <c r="W87" s="398" t="b">
        <f t="shared" si="31"/>
        <v>0</v>
      </c>
      <c r="X87" s="399"/>
      <c r="Y87" s="398" t="b">
        <f t="shared" si="5"/>
        <v>0</v>
      </c>
      <c r="Z87" s="399"/>
      <c r="AA87" s="398" t="b">
        <f t="shared" si="32"/>
        <v>0</v>
      </c>
      <c r="AB87" s="434">
        <f t="shared" si="33"/>
        <v>0</v>
      </c>
      <c r="AC87" s="400" t="str">
        <f t="shared" si="34"/>
        <v>Débil</v>
      </c>
      <c r="AD87" s="401"/>
      <c r="AE87" s="402" t="str">
        <f t="shared" si="9"/>
        <v>Débil</v>
      </c>
      <c r="AF87" s="403" t="str">
        <f t="shared" si="35"/>
        <v>0</v>
      </c>
      <c r="AG87" s="862"/>
      <c r="AH87" s="850"/>
      <c r="AI87" s="840"/>
      <c r="AJ87" s="841"/>
      <c r="AK87" s="840"/>
      <c r="AL87" s="843"/>
      <c r="AM87" s="840"/>
      <c r="AN87" s="841"/>
      <c r="AO87" s="840"/>
      <c r="AP87" s="840"/>
      <c r="AQ87" s="843"/>
      <c r="AR87" s="840"/>
      <c r="AS87" s="840"/>
      <c r="AT87" s="845"/>
    </row>
    <row r="88" spans="2:46" s="396" customFormat="1" ht="25.5" customHeight="1" thickBot="1" x14ac:dyDescent="0.35">
      <c r="B88" s="949"/>
      <c r="C88" s="865"/>
      <c r="D88" s="867"/>
      <c r="E88" s="867"/>
      <c r="F88" s="867"/>
      <c r="G88" s="419"/>
      <c r="H88" s="386"/>
      <c r="I88" s="419"/>
      <c r="J88" s="419"/>
      <c r="K88" s="419"/>
      <c r="L88" s="419"/>
      <c r="M88" s="420"/>
      <c r="N88" s="397"/>
      <c r="O88" s="398" t="b">
        <f t="shared" si="0"/>
        <v>0</v>
      </c>
      <c r="P88" s="399"/>
      <c r="Q88" s="398" t="b">
        <f t="shared" si="1"/>
        <v>0</v>
      </c>
      <c r="R88" s="399"/>
      <c r="S88" s="398" t="b">
        <f t="shared" si="2"/>
        <v>0</v>
      </c>
      <c r="T88" s="399"/>
      <c r="U88" s="398" t="b">
        <f t="shared" si="30"/>
        <v>0</v>
      </c>
      <c r="V88" s="399"/>
      <c r="W88" s="398" t="b">
        <f t="shared" si="31"/>
        <v>0</v>
      </c>
      <c r="X88" s="399"/>
      <c r="Y88" s="398" t="b">
        <f t="shared" si="5"/>
        <v>0</v>
      </c>
      <c r="Z88" s="399"/>
      <c r="AA88" s="398" t="b">
        <f t="shared" si="32"/>
        <v>0</v>
      </c>
      <c r="AB88" s="434">
        <f t="shared" si="33"/>
        <v>0</v>
      </c>
      <c r="AC88" s="400" t="str">
        <f t="shared" si="34"/>
        <v>Débil</v>
      </c>
      <c r="AD88" s="401"/>
      <c r="AE88" s="402" t="str">
        <f t="shared" si="9"/>
        <v>Débil</v>
      </c>
      <c r="AF88" s="403" t="str">
        <f t="shared" si="35"/>
        <v>0</v>
      </c>
      <c r="AG88" s="863"/>
      <c r="AH88" s="850"/>
      <c r="AI88" s="840"/>
      <c r="AJ88" s="841"/>
      <c r="AK88" s="840"/>
      <c r="AL88" s="844"/>
      <c r="AM88" s="840"/>
      <c r="AN88" s="841"/>
      <c r="AO88" s="840"/>
      <c r="AP88" s="840"/>
      <c r="AQ88" s="844"/>
      <c r="AR88" s="840"/>
      <c r="AS88" s="840"/>
      <c r="AT88" s="845"/>
    </row>
    <row r="89" spans="2:46" s="396" customFormat="1" ht="163.5" customHeight="1" x14ac:dyDescent="0.3">
      <c r="B89" s="949">
        <v>27</v>
      </c>
      <c r="C89" s="865" t="str">
        <f>'3-IDENTIFICACIÓN DEL RIESGO'!B37</f>
        <v>Acceso a la Propiedad de la Tierra y los Territorios</v>
      </c>
      <c r="D89" s="867"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867" t="str">
        <f>'3-IDENTIFICACIÓN DEL RIESGO'!G37</f>
        <v>Incumplimiento  de adquisición de predios en el marco de Políticas del Gobierno</v>
      </c>
      <c r="F89" s="867"/>
      <c r="G89" s="419" t="s">
        <v>1468</v>
      </c>
      <c r="H89" s="386" t="s">
        <v>630</v>
      </c>
      <c r="I89" s="419" t="s">
        <v>1567</v>
      </c>
      <c r="J89" s="419" t="s">
        <v>1570</v>
      </c>
      <c r="K89" s="419" t="s">
        <v>1573</v>
      </c>
      <c r="L89" s="419" t="s">
        <v>1576</v>
      </c>
      <c r="M89" s="420" t="s">
        <v>1564</v>
      </c>
      <c r="N89" s="397" t="s">
        <v>236</v>
      </c>
      <c r="O89" s="398">
        <f t="shared" si="0"/>
        <v>0</v>
      </c>
      <c r="P89" s="399" t="s">
        <v>214</v>
      </c>
      <c r="Q89" s="398">
        <f t="shared" si="1"/>
        <v>0</v>
      </c>
      <c r="R89" s="399" t="s">
        <v>206</v>
      </c>
      <c r="S89" s="398">
        <f t="shared" si="2"/>
        <v>15</v>
      </c>
      <c r="T89" s="399" t="s">
        <v>60</v>
      </c>
      <c r="U89" s="398">
        <f t="shared" si="30"/>
        <v>15</v>
      </c>
      <c r="V89" s="399" t="s">
        <v>207</v>
      </c>
      <c r="W89" s="398">
        <f t="shared" si="31"/>
        <v>15</v>
      </c>
      <c r="X89" s="399" t="s">
        <v>208</v>
      </c>
      <c r="Y89" s="398">
        <f t="shared" si="5"/>
        <v>15</v>
      </c>
      <c r="Z89" s="399" t="s">
        <v>209</v>
      </c>
      <c r="AA89" s="398">
        <f t="shared" si="32"/>
        <v>10</v>
      </c>
      <c r="AB89" s="434">
        <f t="shared" si="33"/>
        <v>70</v>
      </c>
      <c r="AC89" s="400" t="str">
        <f t="shared" si="34"/>
        <v>Débil</v>
      </c>
      <c r="AD89" s="401" t="s">
        <v>63</v>
      </c>
      <c r="AE89" s="402" t="str">
        <f t="shared" si="9"/>
        <v>Débil</v>
      </c>
      <c r="AF89" s="403" t="str">
        <f t="shared" si="35"/>
        <v>0</v>
      </c>
      <c r="AG89" s="861">
        <v>3</v>
      </c>
      <c r="AH89" s="850">
        <f>(AF89+AF90+AF91)/AG89</f>
        <v>0</v>
      </c>
      <c r="AI89" s="840" t="str">
        <f>IF(AH89&lt;50,"Débil",IF(AH89&lt;=99,"Moderado",IF(AH89=100,"Fuerte",IF(AH89="","ERROR"))))</f>
        <v>Débil</v>
      </c>
      <c r="AJ89" s="841" t="s">
        <v>162</v>
      </c>
      <c r="AK89" s="840">
        <f>IF(AI89="Débil",0,IF(AND(AI89="Moderado",AJ89="Directamente"),1,IF(AND(AI89="Moderado",AJ89="No disminuye"),0,IF(AND(AI89="Fuerte",AJ89="Directamente"),2,IF(AND(AI89="Fuerte",AJ89="No disminuye"),0)))))</f>
        <v>0</v>
      </c>
      <c r="AL89" s="842">
        <f>'4-VALORACIÓN DEL RIESGO'!P36-'5-CONTROLES'!AK89:AK91</f>
        <v>4.25</v>
      </c>
      <c r="AM89" s="840" t="str">
        <f>IF(AL89&lt;=5,"Casi Seguro",IF(AL89&lt;=4,"Probable",IF(AL89=3,"Posible",IF(AL89=2,"Improbable",IF(AL89=1,"Rara Vez",IF(AL89=0,"Rara Vez",IF(AL89&lt;0,"Rara Vez")))))))</f>
        <v>Casi Seguro</v>
      </c>
      <c r="AN89" s="841" t="s">
        <v>164</v>
      </c>
      <c r="AO89" s="840">
        <f>IF(AI89="Débil",0,IF(AND(AI89="Moderado",AN89="Directamente"),1,IF(AND(AI89="Moderado",AN89="Indirectamente"),0,IF(AND(AI89="Moderado",AN89="No disminuye"),0,IF(AND(AI89="Fuerte",AN89="Directamente"),2,IF(AND(AI89="Fuerte",AN89="Indirectamente"),1,IF(AND(AI89="Fuerte",AN89="No disminuye"),0)))))))</f>
        <v>0</v>
      </c>
      <c r="AP89" s="840">
        <f>'4-VALORACIÓN DEL RIESGO'!Z36-'5-CONTROLES'!AO89:AO91</f>
        <v>2</v>
      </c>
      <c r="AQ89" s="842" t="str">
        <f>IF(AP89&lt;=1,"Insignificante",IF(AP89=2,"Menor",IF(AP89=3,"Moderado",IF(AP89=4,"Mayor",IF(AP89&gt;=5,"Catastrófico")))))</f>
        <v>Menor</v>
      </c>
      <c r="AR89" s="840" t="str">
        <f t="shared" ref="AR89" si="42">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840"/>
      <c r="AT89" s="845" t="s">
        <v>9</v>
      </c>
    </row>
    <row r="90" spans="2:46" s="396" customFormat="1" ht="163.5" customHeight="1" x14ac:dyDescent="0.3">
      <c r="B90" s="949"/>
      <c r="C90" s="865"/>
      <c r="D90" s="867"/>
      <c r="E90" s="867"/>
      <c r="F90" s="867"/>
      <c r="G90" s="419" t="s">
        <v>1468</v>
      </c>
      <c r="H90" s="386" t="s">
        <v>630</v>
      </c>
      <c r="I90" s="419" t="s">
        <v>1568</v>
      </c>
      <c r="J90" s="419" t="s">
        <v>1571</v>
      </c>
      <c r="K90" s="419" t="s">
        <v>1574</v>
      </c>
      <c r="L90" s="419" t="s">
        <v>1577</v>
      </c>
      <c r="M90" s="420" t="s">
        <v>1565</v>
      </c>
      <c r="N90" s="397" t="s">
        <v>236</v>
      </c>
      <c r="O90" s="398">
        <f t="shared" si="0"/>
        <v>0</v>
      </c>
      <c r="P90" s="399" t="s">
        <v>214</v>
      </c>
      <c r="Q90" s="398">
        <f t="shared" si="1"/>
        <v>0</v>
      </c>
      <c r="R90" s="399" t="s">
        <v>206</v>
      </c>
      <c r="S90" s="398">
        <f t="shared" si="2"/>
        <v>15</v>
      </c>
      <c r="T90" s="399" t="s">
        <v>60</v>
      </c>
      <c r="U90" s="398">
        <f t="shared" si="30"/>
        <v>15</v>
      </c>
      <c r="V90" s="399" t="s">
        <v>207</v>
      </c>
      <c r="W90" s="398">
        <f t="shared" si="31"/>
        <v>15</v>
      </c>
      <c r="X90" s="399" t="s">
        <v>208</v>
      </c>
      <c r="Y90" s="398">
        <f t="shared" si="5"/>
        <v>15</v>
      </c>
      <c r="Z90" s="399" t="s">
        <v>209</v>
      </c>
      <c r="AA90" s="398">
        <f t="shared" si="32"/>
        <v>10</v>
      </c>
      <c r="AB90" s="434">
        <f t="shared" si="33"/>
        <v>70</v>
      </c>
      <c r="AC90" s="400" t="str">
        <f t="shared" si="34"/>
        <v>Débil</v>
      </c>
      <c r="AD90" s="401" t="s">
        <v>63</v>
      </c>
      <c r="AE90" s="402" t="str">
        <f t="shared" si="9"/>
        <v>Débil</v>
      </c>
      <c r="AF90" s="403" t="str">
        <f t="shared" si="35"/>
        <v>0</v>
      </c>
      <c r="AG90" s="862"/>
      <c r="AH90" s="850"/>
      <c r="AI90" s="840"/>
      <c r="AJ90" s="841"/>
      <c r="AK90" s="840"/>
      <c r="AL90" s="843"/>
      <c r="AM90" s="840"/>
      <c r="AN90" s="841"/>
      <c r="AO90" s="840"/>
      <c r="AP90" s="840"/>
      <c r="AQ90" s="843"/>
      <c r="AR90" s="840"/>
      <c r="AS90" s="840"/>
      <c r="AT90" s="845"/>
    </row>
    <row r="91" spans="2:46" s="396" customFormat="1" ht="163.5" customHeight="1" thickBot="1" x14ac:dyDescent="0.35">
      <c r="B91" s="949"/>
      <c r="C91" s="865"/>
      <c r="D91" s="867"/>
      <c r="E91" s="867"/>
      <c r="F91" s="867"/>
      <c r="G91" s="419" t="s">
        <v>1468</v>
      </c>
      <c r="H91" s="386" t="s">
        <v>630</v>
      </c>
      <c r="I91" s="419" t="s">
        <v>1569</v>
      </c>
      <c r="J91" s="419" t="s">
        <v>1572</v>
      </c>
      <c r="K91" s="419" t="s">
        <v>1575</v>
      </c>
      <c r="L91" s="419" t="s">
        <v>1578</v>
      </c>
      <c r="M91" s="420" t="s">
        <v>1566</v>
      </c>
      <c r="N91" s="397" t="s">
        <v>236</v>
      </c>
      <c r="O91" s="398">
        <f t="shared" si="0"/>
        <v>0</v>
      </c>
      <c r="P91" s="399" t="s">
        <v>214</v>
      </c>
      <c r="Q91" s="398">
        <f t="shared" si="1"/>
        <v>0</v>
      </c>
      <c r="R91" s="399" t="s">
        <v>206</v>
      </c>
      <c r="S91" s="398">
        <f t="shared" si="2"/>
        <v>15</v>
      </c>
      <c r="T91" s="399" t="s">
        <v>60</v>
      </c>
      <c r="U91" s="398">
        <f t="shared" si="30"/>
        <v>15</v>
      </c>
      <c r="V91" s="399" t="s">
        <v>207</v>
      </c>
      <c r="W91" s="398">
        <f t="shared" si="31"/>
        <v>15</v>
      </c>
      <c r="X91" s="399" t="s">
        <v>208</v>
      </c>
      <c r="Y91" s="398">
        <f t="shared" si="5"/>
        <v>15</v>
      </c>
      <c r="Z91" s="399" t="s">
        <v>209</v>
      </c>
      <c r="AA91" s="398">
        <f t="shared" si="32"/>
        <v>10</v>
      </c>
      <c r="AB91" s="434">
        <f t="shared" si="33"/>
        <v>70</v>
      </c>
      <c r="AC91" s="400" t="str">
        <f t="shared" si="34"/>
        <v>Débil</v>
      </c>
      <c r="AD91" s="401" t="s">
        <v>63</v>
      </c>
      <c r="AE91" s="402" t="str">
        <f t="shared" si="9"/>
        <v>Débil</v>
      </c>
      <c r="AF91" s="403" t="str">
        <f t="shared" si="35"/>
        <v>0</v>
      </c>
      <c r="AG91" s="863"/>
      <c r="AH91" s="850"/>
      <c r="AI91" s="840"/>
      <c r="AJ91" s="841"/>
      <c r="AK91" s="840"/>
      <c r="AL91" s="844"/>
      <c r="AM91" s="840"/>
      <c r="AN91" s="841"/>
      <c r="AO91" s="840"/>
      <c r="AP91" s="840"/>
      <c r="AQ91" s="844"/>
      <c r="AR91" s="840"/>
      <c r="AS91" s="840"/>
      <c r="AT91" s="845"/>
    </row>
    <row r="92" spans="2:46" s="396" customFormat="1" ht="163.5" customHeight="1" x14ac:dyDescent="0.3">
      <c r="B92" s="949">
        <v>28</v>
      </c>
      <c r="C92" s="865" t="str">
        <f>'3-IDENTIFICACIÓN DEL RIESGO'!B38</f>
        <v>Acceso a la Propiedad de la Tierra y los Territorios</v>
      </c>
      <c r="D92" s="867"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867" t="str">
        <f>'3-IDENTIFICACIÓN DEL RIESGO'!G38</f>
        <v>Materializar un subsidio que no cumpla con los requisitos establecidos</v>
      </c>
      <c r="F92" s="867"/>
      <c r="G92" s="419" t="s">
        <v>1264</v>
      </c>
      <c r="H92" s="386" t="s">
        <v>630</v>
      </c>
      <c r="I92" s="419" t="s">
        <v>1261</v>
      </c>
      <c r="J92" s="419" t="s">
        <v>1265</v>
      </c>
      <c r="K92" s="419" t="s">
        <v>1262</v>
      </c>
      <c r="L92" s="419" t="s">
        <v>1263</v>
      </c>
      <c r="M92" s="420" t="s">
        <v>1258</v>
      </c>
      <c r="N92" s="397" t="s">
        <v>204</v>
      </c>
      <c r="O92" s="398">
        <f t="shared" si="0"/>
        <v>15</v>
      </c>
      <c r="P92" s="399" t="s">
        <v>214</v>
      </c>
      <c r="Q92" s="398">
        <f t="shared" si="1"/>
        <v>0</v>
      </c>
      <c r="R92" s="399" t="s">
        <v>206</v>
      </c>
      <c r="S92" s="398">
        <f t="shared" si="2"/>
        <v>15</v>
      </c>
      <c r="T92" s="399" t="s">
        <v>60</v>
      </c>
      <c r="U92" s="398">
        <f t="shared" si="30"/>
        <v>15</v>
      </c>
      <c r="V92" s="399" t="s">
        <v>207</v>
      </c>
      <c r="W92" s="398">
        <f t="shared" si="31"/>
        <v>15</v>
      </c>
      <c r="X92" s="399" t="s">
        <v>208</v>
      </c>
      <c r="Y92" s="398">
        <f t="shared" si="5"/>
        <v>15</v>
      </c>
      <c r="Z92" s="399" t="s">
        <v>209</v>
      </c>
      <c r="AA92" s="398">
        <f t="shared" si="32"/>
        <v>10</v>
      </c>
      <c r="AB92" s="434">
        <f t="shared" si="33"/>
        <v>85</v>
      </c>
      <c r="AC92" s="400" t="str">
        <f t="shared" si="34"/>
        <v>Débil</v>
      </c>
      <c r="AD92" s="401" t="s">
        <v>63</v>
      </c>
      <c r="AE92" s="402" t="str">
        <f t="shared" si="9"/>
        <v>Débil</v>
      </c>
      <c r="AF92" s="403" t="str">
        <f t="shared" si="35"/>
        <v>0</v>
      </c>
      <c r="AG92" s="861">
        <v>3</v>
      </c>
      <c r="AH92" s="850">
        <f>(AF92+AF93+AF94)/AG92</f>
        <v>0</v>
      </c>
      <c r="AI92" s="840" t="str">
        <f>IF(AH92&lt;50,"Débil",IF(AH92&lt;=99,"Moderado",IF(AH92=100,"Fuerte",IF(AH92="","ERROR"))))</f>
        <v>Débil</v>
      </c>
      <c r="AJ92" s="841" t="s">
        <v>162</v>
      </c>
      <c r="AK92" s="840">
        <f>IF(AI92="Débil",0,IF(AND(AI92="Moderado",AJ92="Directamente"),1,IF(AND(AI92="Moderado",AJ92="No disminuye"),0,IF(AND(AI92="Fuerte",AJ92="Directamente"),2,IF(AND(AI92="Fuerte",AJ92="No disminuye"),0)))))</f>
        <v>0</v>
      </c>
      <c r="AL92" s="842">
        <f>'4-VALORACIÓN DEL RIESGO'!P37-'5-CONTROLES'!AK92:AK94</f>
        <v>4</v>
      </c>
      <c r="AM92" s="840" t="str">
        <f>IF(AL92=5,"Casi Seguro",IF(AL92=4,"Probable",IF(AL92=3,"Posible",IF(AL92=2,"Improbable",IF(AL92=1,"Rara Vez",IF(AL92=0,"Rara Vez",IF(AL92&lt;0,"Rara Vez")))))))</f>
        <v>Probable</v>
      </c>
      <c r="AN92" s="841" t="s">
        <v>163</v>
      </c>
      <c r="AO92" s="840">
        <f>IF(AI92="Débil",0,IF(AND(AI92="Moderado",AN92="Directamente"),1,IF(AND(AI92="Moderado",AN92="Indirectamente"),0,IF(AND(AI92="Moderado",AN92="No disminuye"),0,IF(AND(AI92="Fuerte",AN92="Directamente"),2,IF(AND(AI92="Fuerte",AN92="Indirectamente"),1,IF(AND(AI92="Fuerte",AN92="No disminuye"),0)))))))</f>
        <v>0</v>
      </c>
      <c r="AP92" s="840">
        <f>'4-VALORACIÓN DEL RIESGO'!Z37-'5-CONTROLES'!AO92:AO94</f>
        <v>5</v>
      </c>
      <c r="AQ92" s="842" t="str">
        <f>IF(AP92&lt;=1,"Insignificante",IF(AP92=2,"Menor",IF(AP92=3,"Moderado",IF(AP92=4,"Mayor",IF(AP92&gt;=5,"Catastrófico")))))</f>
        <v>Catastrófico</v>
      </c>
      <c r="AR92" s="840" t="str">
        <f t="shared" ref="AR92" si="43">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840"/>
      <c r="AT92" s="845" t="s">
        <v>9</v>
      </c>
    </row>
    <row r="93" spans="2:46" s="396" customFormat="1" ht="163.5" customHeight="1" x14ac:dyDescent="0.3">
      <c r="B93" s="949"/>
      <c r="C93" s="865"/>
      <c r="D93" s="867"/>
      <c r="E93" s="867"/>
      <c r="F93" s="867"/>
      <c r="G93" s="419" t="s">
        <v>1264</v>
      </c>
      <c r="H93" s="386" t="s">
        <v>630</v>
      </c>
      <c r="I93" s="419" t="s">
        <v>1267</v>
      </c>
      <c r="J93" s="419" t="s">
        <v>1268</v>
      </c>
      <c r="K93" s="419" t="s">
        <v>1262</v>
      </c>
      <c r="L93" s="419" t="s">
        <v>1266</v>
      </c>
      <c r="M93" s="420" t="s">
        <v>1259</v>
      </c>
      <c r="N93" s="397" t="s">
        <v>204</v>
      </c>
      <c r="O93" s="398">
        <f t="shared" si="0"/>
        <v>15</v>
      </c>
      <c r="P93" s="399" t="s">
        <v>214</v>
      </c>
      <c r="Q93" s="398">
        <f t="shared" si="1"/>
        <v>0</v>
      </c>
      <c r="R93" s="399" t="s">
        <v>206</v>
      </c>
      <c r="S93" s="398">
        <f t="shared" si="2"/>
        <v>15</v>
      </c>
      <c r="T93" s="399" t="s">
        <v>60</v>
      </c>
      <c r="U93" s="398">
        <f t="shared" si="30"/>
        <v>15</v>
      </c>
      <c r="V93" s="399" t="s">
        <v>207</v>
      </c>
      <c r="W93" s="398">
        <f t="shared" si="31"/>
        <v>15</v>
      </c>
      <c r="X93" s="399" t="s">
        <v>208</v>
      </c>
      <c r="Y93" s="398">
        <f t="shared" si="5"/>
        <v>15</v>
      </c>
      <c r="Z93" s="399" t="s">
        <v>209</v>
      </c>
      <c r="AA93" s="398">
        <f t="shared" si="32"/>
        <v>10</v>
      </c>
      <c r="AB93" s="434">
        <f t="shared" si="33"/>
        <v>85</v>
      </c>
      <c r="AC93" s="400" t="str">
        <f t="shared" si="34"/>
        <v>Débil</v>
      </c>
      <c r="AD93" s="401" t="s">
        <v>63</v>
      </c>
      <c r="AE93" s="402" t="str">
        <f t="shared" si="9"/>
        <v>Débil</v>
      </c>
      <c r="AF93" s="403" t="str">
        <f t="shared" si="35"/>
        <v>0</v>
      </c>
      <c r="AG93" s="862"/>
      <c r="AH93" s="850"/>
      <c r="AI93" s="840"/>
      <c r="AJ93" s="841"/>
      <c r="AK93" s="840"/>
      <c r="AL93" s="843"/>
      <c r="AM93" s="840"/>
      <c r="AN93" s="841"/>
      <c r="AO93" s="840"/>
      <c r="AP93" s="840"/>
      <c r="AQ93" s="843"/>
      <c r="AR93" s="840"/>
      <c r="AS93" s="840"/>
      <c r="AT93" s="845"/>
    </row>
    <row r="94" spans="2:46" s="396" customFormat="1" ht="163.5" customHeight="1" thickBot="1" x14ac:dyDescent="0.35">
      <c r="B94" s="949"/>
      <c r="C94" s="865"/>
      <c r="D94" s="867"/>
      <c r="E94" s="867"/>
      <c r="F94" s="867"/>
      <c r="G94" s="419" t="s">
        <v>1264</v>
      </c>
      <c r="H94" s="386" t="s">
        <v>630</v>
      </c>
      <c r="I94" s="419" t="s">
        <v>1269</v>
      </c>
      <c r="J94" s="419" t="s">
        <v>1270</v>
      </c>
      <c r="K94" s="419" t="s">
        <v>1262</v>
      </c>
      <c r="L94" s="419" t="s">
        <v>1266</v>
      </c>
      <c r="M94" s="420" t="s">
        <v>1260</v>
      </c>
      <c r="N94" s="397" t="s">
        <v>204</v>
      </c>
      <c r="O94" s="398">
        <f t="shared" si="0"/>
        <v>15</v>
      </c>
      <c r="P94" s="399" t="s">
        <v>205</v>
      </c>
      <c r="Q94" s="398">
        <f t="shared" si="1"/>
        <v>15</v>
      </c>
      <c r="R94" s="399" t="s">
        <v>239</v>
      </c>
      <c r="S94" s="398">
        <f t="shared" si="2"/>
        <v>0</v>
      </c>
      <c r="T94" s="399" t="s">
        <v>210</v>
      </c>
      <c r="U94" s="398">
        <f t="shared" si="30"/>
        <v>10</v>
      </c>
      <c r="V94" s="399" t="s">
        <v>207</v>
      </c>
      <c r="W94" s="398">
        <f t="shared" si="31"/>
        <v>15</v>
      </c>
      <c r="X94" s="399" t="s">
        <v>212</v>
      </c>
      <c r="Y94" s="398">
        <f t="shared" si="5"/>
        <v>0</v>
      </c>
      <c r="Z94" s="399" t="s">
        <v>209</v>
      </c>
      <c r="AA94" s="398">
        <f t="shared" si="32"/>
        <v>10</v>
      </c>
      <c r="AB94" s="434">
        <f t="shared" si="33"/>
        <v>65</v>
      </c>
      <c r="AC94" s="400" t="str">
        <f t="shared" si="34"/>
        <v>Débil</v>
      </c>
      <c r="AD94" s="401" t="s">
        <v>57</v>
      </c>
      <c r="AE94" s="402" t="str">
        <f t="shared" si="9"/>
        <v>Débil</v>
      </c>
      <c r="AF94" s="403" t="str">
        <f t="shared" si="35"/>
        <v>0</v>
      </c>
      <c r="AG94" s="863"/>
      <c r="AH94" s="850"/>
      <c r="AI94" s="840"/>
      <c r="AJ94" s="841"/>
      <c r="AK94" s="840"/>
      <c r="AL94" s="844"/>
      <c r="AM94" s="840"/>
      <c r="AN94" s="841"/>
      <c r="AO94" s="840"/>
      <c r="AP94" s="840"/>
      <c r="AQ94" s="844"/>
      <c r="AR94" s="840"/>
      <c r="AS94" s="840"/>
      <c r="AT94" s="845"/>
    </row>
    <row r="95" spans="2:46" s="396" customFormat="1" ht="163.5" customHeight="1" x14ac:dyDescent="0.3">
      <c r="B95" s="949">
        <v>29</v>
      </c>
      <c r="C95" s="865" t="str">
        <f>'3-IDENTIFICACIÓN DEL RIESGO'!B39</f>
        <v>Acceso a la Propiedad de la Tierra y los Territorios</v>
      </c>
      <c r="D95" s="867"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867" t="str">
        <f>'3-IDENTIFICACIÓN DEL RIESGO'!G39</f>
        <v>Adjudicación de baldíos a persona natural sin el cumplimiento de requisitos legales</v>
      </c>
      <c r="F95" s="867"/>
      <c r="G95" s="419" t="s">
        <v>1203</v>
      </c>
      <c r="H95" s="386" t="s">
        <v>630</v>
      </c>
      <c r="I95" s="419" t="s">
        <v>1202</v>
      </c>
      <c r="J95" s="419" t="s">
        <v>1201</v>
      </c>
      <c r="K95" s="419" t="s">
        <v>1204</v>
      </c>
      <c r="L95" s="419" t="s">
        <v>1205</v>
      </c>
      <c r="M95" s="420" t="s">
        <v>1200</v>
      </c>
      <c r="N95" s="397" t="s">
        <v>204</v>
      </c>
      <c r="O95" s="398">
        <f t="shared" si="0"/>
        <v>15</v>
      </c>
      <c r="P95" s="399" t="s">
        <v>214</v>
      </c>
      <c r="Q95" s="398">
        <f t="shared" si="1"/>
        <v>0</v>
      </c>
      <c r="R95" s="399" t="s">
        <v>206</v>
      </c>
      <c r="S95" s="398">
        <f t="shared" si="2"/>
        <v>15</v>
      </c>
      <c r="T95" s="399" t="s">
        <v>60</v>
      </c>
      <c r="U95" s="398">
        <f t="shared" si="30"/>
        <v>15</v>
      </c>
      <c r="V95" s="399" t="s">
        <v>207</v>
      </c>
      <c r="W95" s="398">
        <f t="shared" si="31"/>
        <v>15</v>
      </c>
      <c r="X95" s="399" t="s">
        <v>208</v>
      </c>
      <c r="Y95" s="398">
        <f t="shared" si="5"/>
        <v>15</v>
      </c>
      <c r="Z95" s="399" t="s">
        <v>209</v>
      </c>
      <c r="AA95" s="398">
        <f t="shared" si="32"/>
        <v>10</v>
      </c>
      <c r="AB95" s="434">
        <f t="shared" si="33"/>
        <v>85</v>
      </c>
      <c r="AC95" s="400" t="str">
        <f t="shared" si="34"/>
        <v>Débil</v>
      </c>
      <c r="AD95" s="401" t="s">
        <v>63</v>
      </c>
      <c r="AE95" s="402" t="str">
        <f t="shared" si="9"/>
        <v>Débil</v>
      </c>
      <c r="AF95" s="403" t="str">
        <f t="shared" si="35"/>
        <v>0</v>
      </c>
      <c r="AG95" s="861">
        <v>2</v>
      </c>
      <c r="AH95" s="850">
        <f>(AF95+AF96+AF97)/AG95</f>
        <v>0</v>
      </c>
      <c r="AI95" s="840" t="str">
        <f>IF(AH95&lt;50,"Débil",IF(AH95&lt;=99,"Moderado",IF(AH95=100,"Fuerte",IF(AH95="","ERROR"))))</f>
        <v>Débil</v>
      </c>
      <c r="AJ95" s="841" t="s">
        <v>162</v>
      </c>
      <c r="AK95" s="857">
        <f>IF(AI95="Débil",0,IF(AND(AI95="Moderado",AJ95="Directamente"),1,IF(AND(AI95="Moderado",AJ95="No disminuye"),0,IF(AND(AI95="Fuerte",AJ95="Directamente"),2,IF(AND(AI95="Fuerte",AJ95="No disminuye"),0)))))</f>
        <v>0</v>
      </c>
      <c r="AL95" s="858">
        <f>'4-VALORACIÓN DEL RIESGO'!P38-'5-CONTROLES'!AK95:AK97</f>
        <v>3.1666666666666665</v>
      </c>
      <c r="AM95" s="857" t="str">
        <f>IF(AL95&lt;=5,"Casi Seguro",IF(AL95&lt;=4,"Probable",IF(AL95&lt;=3,"Posible",IF(AL95&lt;=2,"Improbable",IF(AL95&lt;=1,"Rara Vez",IF(AL95=0,"Rara Vez",IF(AL95&lt;0,"Rara Vez")))))))</f>
        <v>Casi Seguro</v>
      </c>
      <c r="AN95" s="841" t="s">
        <v>164</v>
      </c>
      <c r="AO95" s="840">
        <f>IF(AI95="Débil",0,IF(AND(AI95="Moderado",AN95="Directamente"),1,IF(AND(AI95="Moderado",AN95="Indirectamente"),0,IF(AND(AI95="Moderado",AN95="No disminuye"),0,IF(AND(AI95="Fuerte",AN95="Directamente"),2,IF(AND(AI95="Fuerte",AN95="Indirectamente"),1,IF(AND(AI95="Fuerte",AN95="No disminuye"),0)))))))</f>
        <v>0</v>
      </c>
      <c r="AP95" s="840">
        <f>'4-VALORACIÓN DEL RIESGO'!Z38-'5-CONTROLES'!AO95:AO97</f>
        <v>5</v>
      </c>
      <c r="AQ95" s="842" t="str">
        <f>IF(AP95&lt;=1,"Insignificante",IF(AP95=2,"Menor",IF(AP95=3,"Moderado",IF(AP95=4,"Mayor",IF(AP95&gt;=5,"Catastrófico")))))</f>
        <v>Catastrófico</v>
      </c>
      <c r="AR95" s="840" t="str">
        <f t="shared" ref="AR95" si="44">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840"/>
      <c r="AT95" s="845" t="s">
        <v>9</v>
      </c>
    </row>
    <row r="96" spans="2:46" s="396" customFormat="1" ht="163.5" customHeight="1" x14ac:dyDescent="0.3">
      <c r="B96" s="949"/>
      <c r="C96" s="865"/>
      <c r="D96" s="867"/>
      <c r="E96" s="867"/>
      <c r="F96" s="867"/>
      <c r="G96" s="419" t="s">
        <v>1199</v>
      </c>
      <c r="H96" s="386" t="s">
        <v>630</v>
      </c>
      <c r="I96" s="419" t="s">
        <v>1198</v>
      </c>
      <c r="J96" s="419" t="s">
        <v>1195</v>
      </c>
      <c r="K96" s="419" t="s">
        <v>1196</v>
      </c>
      <c r="L96" s="419" t="s">
        <v>1197</v>
      </c>
      <c r="M96" s="420" t="s">
        <v>1194</v>
      </c>
      <c r="N96" s="397" t="s">
        <v>204</v>
      </c>
      <c r="O96" s="398">
        <f t="shared" si="0"/>
        <v>15</v>
      </c>
      <c r="P96" s="399" t="s">
        <v>214</v>
      </c>
      <c r="Q96" s="398">
        <f t="shared" si="1"/>
        <v>0</v>
      </c>
      <c r="R96" s="399" t="s">
        <v>206</v>
      </c>
      <c r="S96" s="398">
        <f t="shared" si="2"/>
        <v>15</v>
      </c>
      <c r="T96" s="399" t="s">
        <v>60</v>
      </c>
      <c r="U96" s="398">
        <f t="shared" si="30"/>
        <v>15</v>
      </c>
      <c r="V96" s="399" t="s">
        <v>207</v>
      </c>
      <c r="W96" s="398">
        <f t="shared" si="31"/>
        <v>15</v>
      </c>
      <c r="X96" s="399" t="s">
        <v>208</v>
      </c>
      <c r="Y96" s="398">
        <f t="shared" si="5"/>
        <v>15</v>
      </c>
      <c r="Z96" s="399" t="s">
        <v>209</v>
      </c>
      <c r="AA96" s="398">
        <f t="shared" si="32"/>
        <v>10</v>
      </c>
      <c r="AB96" s="434">
        <f t="shared" si="33"/>
        <v>85</v>
      </c>
      <c r="AC96" s="400" t="str">
        <f t="shared" si="34"/>
        <v>Débil</v>
      </c>
      <c r="AD96" s="401" t="s">
        <v>63</v>
      </c>
      <c r="AE96" s="402" t="str">
        <f t="shared" si="9"/>
        <v>Débil</v>
      </c>
      <c r="AF96" s="403" t="str">
        <f t="shared" si="35"/>
        <v>0</v>
      </c>
      <c r="AG96" s="862"/>
      <c r="AH96" s="850"/>
      <c r="AI96" s="840"/>
      <c r="AJ96" s="841"/>
      <c r="AK96" s="857"/>
      <c r="AL96" s="859"/>
      <c r="AM96" s="857"/>
      <c r="AN96" s="841"/>
      <c r="AO96" s="840"/>
      <c r="AP96" s="840"/>
      <c r="AQ96" s="843"/>
      <c r="AR96" s="840"/>
      <c r="AS96" s="840"/>
      <c r="AT96" s="845"/>
    </row>
    <row r="97" spans="2:46" s="396" customFormat="1" ht="25.5" customHeight="1" thickBot="1" x14ac:dyDescent="0.35">
      <c r="B97" s="949"/>
      <c r="C97" s="865"/>
      <c r="D97" s="867"/>
      <c r="E97" s="867"/>
      <c r="F97" s="867"/>
      <c r="G97" s="419"/>
      <c r="H97" s="386"/>
      <c r="I97" s="419"/>
      <c r="J97" s="419"/>
      <c r="K97" s="419"/>
      <c r="L97" s="419"/>
      <c r="M97" s="420"/>
      <c r="N97" s="397"/>
      <c r="O97" s="398" t="b">
        <f t="shared" si="0"/>
        <v>0</v>
      </c>
      <c r="P97" s="399"/>
      <c r="Q97" s="398" t="b">
        <f t="shared" si="1"/>
        <v>0</v>
      </c>
      <c r="R97" s="399"/>
      <c r="S97" s="398" t="b">
        <f t="shared" si="2"/>
        <v>0</v>
      </c>
      <c r="T97" s="399"/>
      <c r="U97" s="398" t="b">
        <f t="shared" si="30"/>
        <v>0</v>
      </c>
      <c r="V97" s="399"/>
      <c r="W97" s="398" t="b">
        <f t="shared" si="31"/>
        <v>0</v>
      </c>
      <c r="X97" s="399"/>
      <c r="Y97" s="398" t="b">
        <f t="shared" si="5"/>
        <v>0</v>
      </c>
      <c r="Z97" s="399"/>
      <c r="AA97" s="398" t="b">
        <f t="shared" si="32"/>
        <v>0</v>
      </c>
      <c r="AB97" s="434">
        <f t="shared" si="33"/>
        <v>0</v>
      </c>
      <c r="AC97" s="400" t="str">
        <f t="shared" si="34"/>
        <v>Débil</v>
      </c>
      <c r="AD97" s="401"/>
      <c r="AE97" s="402" t="str">
        <f t="shared" si="9"/>
        <v>Débil</v>
      </c>
      <c r="AF97" s="403" t="str">
        <f t="shared" si="35"/>
        <v>0</v>
      </c>
      <c r="AG97" s="863"/>
      <c r="AH97" s="850"/>
      <c r="AI97" s="840"/>
      <c r="AJ97" s="841"/>
      <c r="AK97" s="857"/>
      <c r="AL97" s="860"/>
      <c r="AM97" s="857"/>
      <c r="AN97" s="841"/>
      <c r="AO97" s="840"/>
      <c r="AP97" s="840"/>
      <c r="AQ97" s="844"/>
      <c r="AR97" s="840"/>
      <c r="AS97" s="840"/>
      <c r="AT97" s="845"/>
    </row>
    <row r="98" spans="2:46" s="396" customFormat="1" ht="163.5" customHeight="1" x14ac:dyDescent="0.3">
      <c r="B98" s="949">
        <v>30</v>
      </c>
      <c r="C98" s="865" t="str">
        <f>'3-IDENTIFICACIÓN DEL RIESGO'!B40</f>
        <v>Acceso a la Propiedad de la Tierra y los Territorios</v>
      </c>
      <c r="D98" s="867"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867" t="str">
        <f>'3-IDENTIFICACIÓN DEL RIESGO'!G40</f>
        <v>Demoras en ejecutar las etapas propias del procedimiento de  revocatoria por causas internas</v>
      </c>
      <c r="F98" s="867"/>
      <c r="G98" s="419" t="s">
        <v>1199</v>
      </c>
      <c r="H98" s="386" t="s">
        <v>630</v>
      </c>
      <c r="I98" s="419" t="s">
        <v>1209</v>
      </c>
      <c r="J98" s="419" t="s">
        <v>1210</v>
      </c>
      <c r="K98" s="419" t="s">
        <v>1211</v>
      </c>
      <c r="L98" s="419" t="s">
        <v>1208</v>
      </c>
      <c r="M98" s="420" t="s">
        <v>1207</v>
      </c>
      <c r="N98" s="397" t="s">
        <v>204</v>
      </c>
      <c r="O98" s="398">
        <f t="shared" si="0"/>
        <v>15</v>
      </c>
      <c r="P98" s="399" t="s">
        <v>214</v>
      </c>
      <c r="Q98" s="398">
        <f t="shared" si="1"/>
        <v>0</v>
      </c>
      <c r="R98" s="399" t="s">
        <v>206</v>
      </c>
      <c r="S98" s="398">
        <f t="shared" si="2"/>
        <v>15</v>
      </c>
      <c r="T98" s="399" t="s">
        <v>60</v>
      </c>
      <c r="U98" s="398">
        <f t="shared" si="30"/>
        <v>15</v>
      </c>
      <c r="V98" s="399" t="s">
        <v>207</v>
      </c>
      <c r="W98" s="398">
        <f t="shared" si="31"/>
        <v>15</v>
      </c>
      <c r="X98" s="399" t="s">
        <v>208</v>
      </c>
      <c r="Y98" s="398">
        <f t="shared" si="5"/>
        <v>15</v>
      </c>
      <c r="Z98" s="399" t="s">
        <v>209</v>
      </c>
      <c r="AA98" s="398">
        <f t="shared" si="32"/>
        <v>10</v>
      </c>
      <c r="AB98" s="434">
        <f t="shared" si="33"/>
        <v>85</v>
      </c>
      <c r="AC98" s="400" t="str">
        <f t="shared" si="34"/>
        <v>Débil</v>
      </c>
      <c r="AD98" s="401" t="s">
        <v>63</v>
      </c>
      <c r="AE98" s="402" t="str">
        <f t="shared" si="9"/>
        <v>Débil</v>
      </c>
      <c r="AF98" s="403" t="str">
        <f t="shared" si="35"/>
        <v>0</v>
      </c>
      <c r="AG98" s="861">
        <v>2</v>
      </c>
      <c r="AH98" s="850">
        <f>(AF98+AF99+AF100)/AG98</f>
        <v>0</v>
      </c>
      <c r="AI98" s="840" t="str">
        <f>IF(AH98&lt;50,"Débil",IF(AH98&lt;=99,"Moderado",IF(AH98=100,"Fuerte",IF(AH98="","ERROR"))))</f>
        <v>Débil</v>
      </c>
      <c r="AJ98" s="841" t="s">
        <v>162</v>
      </c>
      <c r="AK98" s="840">
        <f>IF(AI98="Débil",0,IF(AND(AI98="Moderado",AJ98="Directamente"),1,IF(AND(AI98="Moderado",AJ98="No disminuye"),0,IF(AND(AI98="Fuerte",AJ98="Directamente"),2,IF(AND(AI98="Fuerte",AJ98="No disminuye"),0)))))</f>
        <v>0</v>
      </c>
      <c r="AL98" s="842">
        <f>'4-VALORACIÓN DEL RIESGO'!P39-'5-CONTROLES'!AK98:AK100</f>
        <v>5</v>
      </c>
      <c r="AM98" s="840" t="str">
        <f>IF(AL98=5,"Casi Seguro",IF(AL98=4,"Probable",IF(AL98=3,"Posible",IF(AL98=2,"Improbable",IF(AL98=1,"Rara Vez",IF(AL98=0,"Rara Vez",IF(AL98&lt;0,"Rara Vez")))))))</f>
        <v>Casi Seguro</v>
      </c>
      <c r="AN98" s="841" t="s">
        <v>164</v>
      </c>
      <c r="AO98" s="840">
        <f>IF(AI98="Débil",0,IF(AND(AI98="Moderado",AN98="Directamente"),1,IF(AND(AI98="Moderado",AN98="Indirectamente"),0,IF(AND(AI98="Moderado",AN98="No disminuye"),0,IF(AND(AI98="Fuerte",AN98="Directamente"),2,IF(AND(AI98="Fuerte",AN98="Indirectamente"),1,IF(AND(AI98="Fuerte",AN98="No disminuye"),0)))))))</f>
        <v>0</v>
      </c>
      <c r="AP98" s="840">
        <f>'4-VALORACIÓN DEL RIESGO'!Z39-'5-CONTROLES'!AO98:AO100</f>
        <v>5</v>
      </c>
      <c r="AQ98" s="842" t="str">
        <f>IF(AP98&lt;=1,"Insignificante",IF(AP98=2,"Menor",IF(AP98=3,"Moderado",IF(AP98=4,"Mayor",IF(AP98&gt;=5,"Catastrófico")))))</f>
        <v>Catastrófico</v>
      </c>
      <c r="AR98" s="840" t="str">
        <f t="shared" ref="AR98" si="45">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840"/>
      <c r="AT98" s="845" t="s">
        <v>9</v>
      </c>
    </row>
    <row r="99" spans="2:46" s="396" customFormat="1" ht="163.5" customHeight="1" x14ac:dyDescent="0.3">
      <c r="B99" s="949"/>
      <c r="C99" s="865"/>
      <c r="D99" s="867"/>
      <c r="E99" s="867"/>
      <c r="F99" s="867"/>
      <c r="G99" s="419" t="s">
        <v>1199</v>
      </c>
      <c r="H99" s="386" t="s">
        <v>632</v>
      </c>
      <c r="I99" s="419" t="s">
        <v>1212</v>
      </c>
      <c r="J99" s="419" t="s">
        <v>1213</v>
      </c>
      <c r="K99" s="419" t="s">
        <v>1214</v>
      </c>
      <c r="L99" s="419" t="s">
        <v>1206</v>
      </c>
      <c r="M99" s="420" t="s">
        <v>1193</v>
      </c>
      <c r="N99" s="397" t="s">
        <v>236</v>
      </c>
      <c r="O99" s="398">
        <f t="shared" si="0"/>
        <v>0</v>
      </c>
      <c r="P99" s="399" t="s">
        <v>214</v>
      </c>
      <c r="Q99" s="398">
        <f t="shared" si="1"/>
        <v>0</v>
      </c>
      <c r="R99" s="399" t="s">
        <v>239</v>
      </c>
      <c r="S99" s="398">
        <f t="shared" si="2"/>
        <v>0</v>
      </c>
      <c r="T99" s="399" t="s">
        <v>210</v>
      </c>
      <c r="U99" s="398">
        <f t="shared" si="30"/>
        <v>10</v>
      </c>
      <c r="V99" s="399" t="s">
        <v>207</v>
      </c>
      <c r="W99" s="398">
        <f t="shared" si="31"/>
        <v>15</v>
      </c>
      <c r="X99" s="399" t="s">
        <v>208</v>
      </c>
      <c r="Y99" s="398">
        <f t="shared" si="5"/>
        <v>15</v>
      </c>
      <c r="Z99" s="399" t="s">
        <v>209</v>
      </c>
      <c r="AA99" s="398">
        <f t="shared" si="32"/>
        <v>10</v>
      </c>
      <c r="AB99" s="434">
        <f t="shared" si="33"/>
        <v>50</v>
      </c>
      <c r="AC99" s="400" t="str">
        <f t="shared" si="34"/>
        <v>Débil</v>
      </c>
      <c r="AD99" s="401" t="s">
        <v>57</v>
      </c>
      <c r="AE99" s="402" t="str">
        <f t="shared" si="9"/>
        <v>Débil</v>
      </c>
      <c r="AF99" s="403" t="str">
        <f t="shared" si="35"/>
        <v>0</v>
      </c>
      <c r="AG99" s="862"/>
      <c r="AH99" s="850"/>
      <c r="AI99" s="840"/>
      <c r="AJ99" s="841"/>
      <c r="AK99" s="840"/>
      <c r="AL99" s="843"/>
      <c r="AM99" s="840"/>
      <c r="AN99" s="841"/>
      <c r="AO99" s="840"/>
      <c r="AP99" s="840"/>
      <c r="AQ99" s="843"/>
      <c r="AR99" s="840"/>
      <c r="AS99" s="840"/>
      <c r="AT99" s="845"/>
    </row>
    <row r="100" spans="2:46" s="396" customFormat="1" ht="25.5" customHeight="1" thickBot="1" x14ac:dyDescent="0.35">
      <c r="B100" s="949"/>
      <c r="C100" s="865"/>
      <c r="D100" s="867"/>
      <c r="E100" s="867"/>
      <c r="F100" s="867"/>
      <c r="G100" s="419"/>
      <c r="H100" s="386"/>
      <c r="I100" s="419"/>
      <c r="J100" s="419"/>
      <c r="K100" s="419"/>
      <c r="L100" s="419"/>
      <c r="M100" s="420"/>
      <c r="N100" s="397"/>
      <c r="O100" s="398" t="b">
        <f t="shared" si="0"/>
        <v>0</v>
      </c>
      <c r="P100" s="399"/>
      <c r="Q100" s="398" t="b">
        <f t="shared" si="1"/>
        <v>0</v>
      </c>
      <c r="R100" s="399"/>
      <c r="S100" s="398" t="b">
        <f t="shared" si="2"/>
        <v>0</v>
      </c>
      <c r="T100" s="399"/>
      <c r="U100" s="398" t="b">
        <f t="shared" si="30"/>
        <v>0</v>
      </c>
      <c r="V100" s="399"/>
      <c r="W100" s="398" t="b">
        <f t="shared" si="31"/>
        <v>0</v>
      </c>
      <c r="X100" s="399"/>
      <c r="Y100" s="398" t="b">
        <f t="shared" si="5"/>
        <v>0</v>
      </c>
      <c r="Z100" s="399"/>
      <c r="AA100" s="398" t="b">
        <f t="shared" si="32"/>
        <v>0</v>
      </c>
      <c r="AB100" s="434">
        <f t="shared" si="33"/>
        <v>0</v>
      </c>
      <c r="AC100" s="400" t="str">
        <f t="shared" si="34"/>
        <v>Débil</v>
      </c>
      <c r="AD100" s="401"/>
      <c r="AE100" s="402" t="str">
        <f t="shared" si="9"/>
        <v>Débil</v>
      </c>
      <c r="AF100" s="403" t="str">
        <f t="shared" si="35"/>
        <v>0</v>
      </c>
      <c r="AG100" s="863"/>
      <c r="AH100" s="850"/>
      <c r="AI100" s="840"/>
      <c r="AJ100" s="841"/>
      <c r="AK100" s="840"/>
      <c r="AL100" s="844"/>
      <c r="AM100" s="840"/>
      <c r="AN100" s="841"/>
      <c r="AO100" s="840"/>
      <c r="AP100" s="840"/>
      <c r="AQ100" s="844"/>
      <c r="AR100" s="840"/>
      <c r="AS100" s="840"/>
      <c r="AT100" s="845"/>
    </row>
    <row r="101" spans="2:46" s="396" customFormat="1" ht="163.5" customHeight="1" x14ac:dyDescent="0.3">
      <c r="B101" s="949">
        <v>31</v>
      </c>
      <c r="C101" s="865" t="str">
        <f>'3-IDENTIFICACIÓN DEL RIESGO'!B41</f>
        <v>Acceso a la Propiedad de la Tierra y los Territorios</v>
      </c>
      <c r="D101" s="867"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867" t="str">
        <f>'3-IDENTIFICACIÓN DEL RIESGO'!G41</f>
        <v>Incumplimiento de adjudicación de bienes inmuebles no ocupados, que hacen parte del Fondo Nacional Agrario, en el marco de Políticas del Gobierno</v>
      </c>
      <c r="F101" s="867"/>
      <c r="G101" s="419" t="s">
        <v>1468</v>
      </c>
      <c r="H101" s="386" t="s">
        <v>630</v>
      </c>
      <c r="I101" s="419" t="s">
        <v>1701</v>
      </c>
      <c r="J101" s="419" t="s">
        <v>1702</v>
      </c>
      <c r="K101" s="419" t="s">
        <v>1703</v>
      </c>
      <c r="L101" s="419" t="s">
        <v>1704</v>
      </c>
      <c r="M101" s="420" t="s">
        <v>1697</v>
      </c>
      <c r="N101" s="397" t="s">
        <v>204</v>
      </c>
      <c r="O101" s="398">
        <f t="shared" si="0"/>
        <v>15</v>
      </c>
      <c r="P101" s="399" t="s">
        <v>205</v>
      </c>
      <c r="Q101" s="398">
        <f t="shared" si="1"/>
        <v>15</v>
      </c>
      <c r="R101" s="399" t="s">
        <v>206</v>
      </c>
      <c r="S101" s="398">
        <f t="shared" si="2"/>
        <v>15</v>
      </c>
      <c r="T101" s="399" t="s">
        <v>60</v>
      </c>
      <c r="U101" s="398">
        <f t="shared" si="30"/>
        <v>15</v>
      </c>
      <c r="V101" s="399" t="s">
        <v>207</v>
      </c>
      <c r="W101" s="398">
        <f t="shared" si="31"/>
        <v>15</v>
      </c>
      <c r="X101" s="399" t="s">
        <v>208</v>
      </c>
      <c r="Y101" s="398">
        <f t="shared" si="5"/>
        <v>15</v>
      </c>
      <c r="Z101" s="399" t="s">
        <v>209</v>
      </c>
      <c r="AA101" s="398">
        <f t="shared" si="32"/>
        <v>10</v>
      </c>
      <c r="AB101" s="434">
        <f t="shared" si="33"/>
        <v>100</v>
      </c>
      <c r="AC101" s="400" t="str">
        <f t="shared" si="34"/>
        <v>Fuerte</v>
      </c>
      <c r="AD101" s="401" t="s">
        <v>63</v>
      </c>
      <c r="AE101" s="402" t="str">
        <f t="shared" si="9"/>
        <v>Fuerte</v>
      </c>
      <c r="AF101" s="403" t="str">
        <f t="shared" si="35"/>
        <v>100</v>
      </c>
      <c r="AG101" s="861">
        <v>2</v>
      </c>
      <c r="AH101" s="850">
        <f>(AF101+AF102+AF103)/AG101</f>
        <v>100</v>
      </c>
      <c r="AI101" s="840" t="str">
        <f>IF(AH101&lt;50,"Débil",IF(AH101&lt;=99,"Moderado",IF(AH101=100,"Fuerte",IF(AH101="","ERROR"))))</f>
        <v>Fuerte</v>
      </c>
      <c r="AJ101" s="841" t="s">
        <v>162</v>
      </c>
      <c r="AK101" s="840">
        <f>IF(AI101="Débil",0,IF(AND(AI101="Moderado",AJ101="Directamente"),1,IF(AND(AI101="Moderado",AJ101="No disminuye"),0,IF(AND(AI101="Fuerte",AJ101="Directamente"),2,IF(AND(AI101="Fuerte",AJ101="No disminuye"),0)))))</f>
        <v>2</v>
      </c>
      <c r="AL101" s="842">
        <f>'4-VALORACIÓN DEL RIESGO'!P40-'5-CONTROLES'!AK101:AK103</f>
        <v>2</v>
      </c>
      <c r="AM101" s="840" t="str">
        <f>IF(AL101=5,"Casi Seguro",IF(AL101=4,"Probable",IF(AL101=3,"Posible",IF(AL101=2,"Improbable",IF(AL101=1,"Rara Vez",IF(AL101=0,"Rara Vez",IF(AL101&lt;0,"Rara Vez")))))))</f>
        <v>Improbable</v>
      </c>
      <c r="AN101" s="841" t="s">
        <v>164</v>
      </c>
      <c r="AO101" s="840">
        <f>IF(AI101="Débil",0,IF(AND(AI101="Moderado",AN101="Directamente"),1,IF(AND(AI101="Moderado",AN101="Indirectamente"),0,IF(AND(AI101="Moderado",AN101="No disminuye"),0,IF(AND(AI101="Fuerte",AN101="Directamente"),2,IF(AND(AI101="Fuerte",AN101="Indirectamente"),1,IF(AND(AI101="Fuerte",AN101="No disminuye"),0)))))))</f>
        <v>0</v>
      </c>
      <c r="AP101" s="840">
        <f>'4-VALORACIÓN DEL RIESGO'!Z40-'5-CONTROLES'!AO101:AO103</f>
        <v>5</v>
      </c>
      <c r="AQ101" s="842" t="str">
        <f>IF(AP101&lt;=1,"Insignificante",IF(AP101=2,"Menor",IF(AP101=3,"Moderado",IF(AP101=4,"Mayor",IF(AP101&gt;=5,"Catastrófico")))))</f>
        <v>Catastrófico</v>
      </c>
      <c r="AR101" s="851" t="str">
        <f t="shared" ref="AR101" si="46">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852"/>
      <c r="AT101" s="845" t="s">
        <v>9</v>
      </c>
    </row>
    <row r="102" spans="2:46" s="396" customFormat="1" ht="163.5" customHeight="1" x14ac:dyDescent="0.3">
      <c r="B102" s="949"/>
      <c r="C102" s="865"/>
      <c r="D102" s="867"/>
      <c r="E102" s="867"/>
      <c r="F102" s="867"/>
      <c r="G102" s="419" t="s">
        <v>1468</v>
      </c>
      <c r="H102" s="386" t="s">
        <v>630</v>
      </c>
      <c r="I102" s="419" t="s">
        <v>1701</v>
      </c>
      <c r="J102" s="419" t="s">
        <v>1891</v>
      </c>
      <c r="K102" s="419" t="s">
        <v>1699</v>
      </c>
      <c r="L102" s="419" t="s">
        <v>1700</v>
      </c>
      <c r="M102" s="420" t="s">
        <v>1698</v>
      </c>
      <c r="N102" s="397" t="s">
        <v>204</v>
      </c>
      <c r="O102" s="398">
        <f t="shared" ref="O102:O165" si="47">IF(N102="Asignado",15,IF(N102="NO asignado",0))</f>
        <v>15</v>
      </c>
      <c r="P102" s="399" t="s">
        <v>205</v>
      </c>
      <c r="Q102" s="398">
        <f t="shared" ref="Q102:Q165" si="48">IF(P102="Adecuado",15,IF(P102="Inadecuado",0))</f>
        <v>15</v>
      </c>
      <c r="R102" s="399" t="s">
        <v>206</v>
      </c>
      <c r="S102" s="398">
        <f t="shared" ref="S102:S165" si="49">IF(R102="Oportuna",15,IF(R102="Inoportuna",0))</f>
        <v>15</v>
      </c>
      <c r="T102" s="399" t="s">
        <v>60</v>
      </c>
      <c r="U102" s="398">
        <f t="shared" si="30"/>
        <v>15</v>
      </c>
      <c r="V102" s="399" t="s">
        <v>207</v>
      </c>
      <c r="W102" s="398">
        <f t="shared" si="31"/>
        <v>15</v>
      </c>
      <c r="X102" s="399" t="s">
        <v>208</v>
      </c>
      <c r="Y102" s="398">
        <f t="shared" ref="Y102:Y165" si="50">IF(X102="Se investigan oportunamente",15,IF(X102="No se investigan oportunamente",0))</f>
        <v>15</v>
      </c>
      <c r="Z102" s="399" t="s">
        <v>209</v>
      </c>
      <c r="AA102" s="398">
        <f t="shared" si="32"/>
        <v>10</v>
      </c>
      <c r="AB102" s="434">
        <f t="shared" si="33"/>
        <v>100</v>
      </c>
      <c r="AC102" s="400" t="str">
        <f t="shared" si="34"/>
        <v>Fuerte</v>
      </c>
      <c r="AD102" s="401" t="s">
        <v>63</v>
      </c>
      <c r="AE102" s="402" t="str">
        <f t="shared" ref="AE102:AE165" si="51">IF(OR(AND(AC102="Fuerte",AD102="Moderado"),AND(AC102="Moderado",AD102="Fuerte"),AND(AC102="Moderado",AD102="Moderado")),"Moderado",IF(OR(AND(AC102="Fuerte",AD102="Débil"),AND(AC102="Moderado",AD102="Débil"),AND(AC102="Débil")),"Débil",IF(AND(AC102="Fuerte",AD102="Fuerte"),"Fuerte")))</f>
        <v>Fuerte</v>
      </c>
      <c r="AF102" s="403" t="str">
        <f t="shared" si="35"/>
        <v>100</v>
      </c>
      <c r="AG102" s="862"/>
      <c r="AH102" s="850"/>
      <c r="AI102" s="840"/>
      <c r="AJ102" s="841"/>
      <c r="AK102" s="840"/>
      <c r="AL102" s="843"/>
      <c r="AM102" s="840"/>
      <c r="AN102" s="841"/>
      <c r="AO102" s="840"/>
      <c r="AP102" s="840"/>
      <c r="AQ102" s="843"/>
      <c r="AR102" s="853"/>
      <c r="AS102" s="854"/>
      <c r="AT102" s="845"/>
    </row>
    <row r="103" spans="2:46" s="396" customFormat="1" ht="22.5" customHeight="1" thickBot="1" x14ac:dyDescent="0.35">
      <c r="B103" s="949"/>
      <c r="C103" s="865"/>
      <c r="D103" s="867"/>
      <c r="E103" s="867"/>
      <c r="F103" s="867"/>
      <c r="G103" s="419"/>
      <c r="H103" s="386"/>
      <c r="I103" s="419"/>
      <c r="J103" s="419"/>
      <c r="K103" s="419"/>
      <c r="L103" s="419"/>
      <c r="M103" s="420"/>
      <c r="N103" s="397"/>
      <c r="O103" s="398" t="b">
        <f t="shared" si="47"/>
        <v>0</v>
      </c>
      <c r="P103" s="399"/>
      <c r="Q103" s="398" t="b">
        <f t="shared" si="48"/>
        <v>0</v>
      </c>
      <c r="R103" s="399"/>
      <c r="S103" s="398" t="b">
        <f t="shared" si="49"/>
        <v>0</v>
      </c>
      <c r="T103" s="399"/>
      <c r="U103" s="398" t="b">
        <f t="shared" si="30"/>
        <v>0</v>
      </c>
      <c r="V103" s="399"/>
      <c r="W103" s="398" t="b">
        <f t="shared" si="31"/>
        <v>0</v>
      </c>
      <c r="X103" s="399"/>
      <c r="Y103" s="398" t="b">
        <f t="shared" si="50"/>
        <v>0</v>
      </c>
      <c r="Z103" s="399"/>
      <c r="AA103" s="398" t="b">
        <f t="shared" si="32"/>
        <v>0</v>
      </c>
      <c r="AB103" s="434">
        <f t="shared" si="33"/>
        <v>0</v>
      </c>
      <c r="AC103" s="400" t="str">
        <f t="shared" si="34"/>
        <v>Débil</v>
      </c>
      <c r="AD103" s="401"/>
      <c r="AE103" s="402" t="str">
        <f t="shared" si="51"/>
        <v>Débil</v>
      </c>
      <c r="AF103" s="403" t="str">
        <f t="shared" si="35"/>
        <v>0</v>
      </c>
      <c r="AG103" s="863"/>
      <c r="AH103" s="850"/>
      <c r="AI103" s="840"/>
      <c r="AJ103" s="841"/>
      <c r="AK103" s="840"/>
      <c r="AL103" s="844"/>
      <c r="AM103" s="840"/>
      <c r="AN103" s="841"/>
      <c r="AO103" s="840"/>
      <c r="AP103" s="840"/>
      <c r="AQ103" s="844"/>
      <c r="AR103" s="855"/>
      <c r="AS103" s="856"/>
      <c r="AT103" s="845"/>
    </row>
    <row r="104" spans="2:46" s="396" customFormat="1" ht="163.5" customHeight="1" x14ac:dyDescent="0.3">
      <c r="B104" s="949">
        <v>32</v>
      </c>
      <c r="C104" s="865" t="str">
        <f>'3-IDENTIFICACIÓN DEL RIESGO'!B42</f>
        <v>Acceso a la Propiedad de la Tierra y los Territorios</v>
      </c>
      <c r="D104" s="867"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867" t="str">
        <f>'3-IDENTIFICACIÓN DEL RIESGO'!G42</f>
        <v>Redireccionamiento equivocado de las solicitudes que ingresan a la DAT.</v>
      </c>
      <c r="F104" s="867"/>
      <c r="G104" s="419" t="s">
        <v>1468</v>
      </c>
      <c r="H104" s="386" t="s">
        <v>631</v>
      </c>
      <c r="I104" s="419" t="s">
        <v>1465</v>
      </c>
      <c r="J104" s="419" t="s">
        <v>1464</v>
      </c>
      <c r="K104" s="419" t="s">
        <v>1467</v>
      </c>
      <c r="L104" s="419" t="s">
        <v>1463</v>
      </c>
      <c r="M104" s="420" t="s">
        <v>1466</v>
      </c>
      <c r="N104" s="397" t="s">
        <v>236</v>
      </c>
      <c r="O104" s="398">
        <f t="shared" si="47"/>
        <v>0</v>
      </c>
      <c r="P104" s="399" t="s">
        <v>214</v>
      </c>
      <c r="Q104" s="398">
        <f t="shared" si="48"/>
        <v>0</v>
      </c>
      <c r="R104" s="399" t="s">
        <v>239</v>
      </c>
      <c r="S104" s="398">
        <f t="shared" si="49"/>
        <v>0</v>
      </c>
      <c r="T104" s="399" t="s">
        <v>60</v>
      </c>
      <c r="U104" s="398">
        <f t="shared" si="30"/>
        <v>15</v>
      </c>
      <c r="V104" s="399" t="s">
        <v>207</v>
      </c>
      <c r="W104" s="398">
        <f t="shared" si="31"/>
        <v>15</v>
      </c>
      <c r="X104" s="399" t="s">
        <v>208</v>
      </c>
      <c r="Y104" s="398">
        <f t="shared" si="50"/>
        <v>15</v>
      </c>
      <c r="Z104" s="399" t="s">
        <v>209</v>
      </c>
      <c r="AA104" s="398">
        <f t="shared" si="32"/>
        <v>10</v>
      </c>
      <c r="AB104" s="434">
        <f t="shared" si="33"/>
        <v>55</v>
      </c>
      <c r="AC104" s="400" t="str">
        <f t="shared" si="34"/>
        <v>Débil</v>
      </c>
      <c r="AD104" s="401" t="s">
        <v>57</v>
      </c>
      <c r="AE104" s="402" t="str">
        <f t="shared" si="51"/>
        <v>Débil</v>
      </c>
      <c r="AF104" s="403" t="str">
        <f t="shared" si="35"/>
        <v>0</v>
      </c>
      <c r="AG104" s="861">
        <v>1</v>
      </c>
      <c r="AH104" s="850">
        <f>(AF104+AF105+AF106)/AG104</f>
        <v>0</v>
      </c>
      <c r="AI104" s="840" t="str">
        <f>IF(AH104&lt;50,"Débil",IF(AH104&lt;=99,"Moderado",IF(AH104=100,"Fuerte",IF(AH104="","ERROR"))))</f>
        <v>Débil</v>
      </c>
      <c r="AJ104" s="841" t="s">
        <v>162</v>
      </c>
      <c r="AK104" s="840">
        <f>IF(AI104="Débil",0,IF(AND(AI104="Moderado",AJ104="Directamente"),1,IF(AND(AI104="Moderado",AJ104="No disminuye"),0,IF(AND(AI104="Fuerte",AJ104="Directamente"),2,IF(AND(AI104="Fuerte",AJ104="No disminuye"),0)))))</f>
        <v>0</v>
      </c>
      <c r="AL104" s="842">
        <f>'4-VALORACIÓN DEL RIESGO'!P41-'5-CONTROLES'!AK104:AK106</f>
        <v>5</v>
      </c>
      <c r="AM104" s="840" t="str">
        <f>IF(AL104=5,"Casi Seguro",IF(AL104=4,"Probable",IF(AL104=3,"Posible",IF(AL104=2,"Improbable",IF(AL104=1,"Rara Vez",IF(AL104=0,"Rara Vez",IF(AL104&lt;0,"Rara Vez")))))))</f>
        <v>Casi Seguro</v>
      </c>
      <c r="AN104" s="841" t="s">
        <v>164</v>
      </c>
      <c r="AO104" s="840">
        <f>IF(AI104="Débil",0,IF(AND(AI104="Moderado",AN104="Directamente"),1,IF(AND(AI104="Moderado",AN104="Indirectamente"),0,IF(AND(AI104="Moderado",AN104="No disminuye"),0,IF(AND(AI104="Fuerte",AN104="Directamente"),2,IF(AND(AI104="Fuerte",AN104="Indirectamente"),1,IF(AND(AI104="Fuerte",AN104="No disminuye"),0)))))))</f>
        <v>0</v>
      </c>
      <c r="AP104" s="840">
        <f>'4-VALORACIÓN DEL RIESGO'!Z41-'5-CONTROLES'!AO104:AO106</f>
        <v>5</v>
      </c>
      <c r="AQ104" s="842" t="str">
        <f>IF(AP104&lt;=1,"Insignificante",IF(AP104=2,"Menor",IF(AP104=3,"Moderado",IF(AP104=4,"Mayor",IF(AP104&gt;=5,"Catastrófico")))))</f>
        <v>Catastrófico</v>
      </c>
      <c r="AR104" s="840" t="str">
        <f t="shared" ref="AR104" si="52">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840"/>
      <c r="AT104" s="845" t="s">
        <v>9</v>
      </c>
    </row>
    <row r="105" spans="2:46" s="396" customFormat="1" ht="24" customHeight="1" x14ac:dyDescent="0.3">
      <c r="B105" s="949"/>
      <c r="C105" s="865"/>
      <c r="D105" s="867"/>
      <c r="E105" s="867"/>
      <c r="F105" s="867"/>
      <c r="G105" s="419"/>
      <c r="H105" s="386"/>
      <c r="I105" s="419"/>
      <c r="J105" s="419"/>
      <c r="K105" s="419"/>
      <c r="L105" s="419"/>
      <c r="M105" s="420"/>
      <c r="N105" s="397"/>
      <c r="O105" s="398" t="b">
        <f t="shared" si="47"/>
        <v>0</v>
      </c>
      <c r="P105" s="399"/>
      <c r="Q105" s="398" t="b">
        <f t="shared" si="48"/>
        <v>0</v>
      </c>
      <c r="R105" s="399"/>
      <c r="S105" s="398" t="b">
        <f t="shared" si="49"/>
        <v>0</v>
      </c>
      <c r="T105" s="399"/>
      <c r="U105" s="398" t="b">
        <f t="shared" si="30"/>
        <v>0</v>
      </c>
      <c r="V105" s="399"/>
      <c r="W105" s="398" t="b">
        <f t="shared" si="31"/>
        <v>0</v>
      </c>
      <c r="X105" s="399"/>
      <c r="Y105" s="398" t="b">
        <f t="shared" si="50"/>
        <v>0</v>
      </c>
      <c r="Z105" s="399"/>
      <c r="AA105" s="398" t="b">
        <f t="shared" si="32"/>
        <v>0</v>
      </c>
      <c r="AB105" s="434">
        <f t="shared" si="33"/>
        <v>0</v>
      </c>
      <c r="AC105" s="400" t="str">
        <f t="shared" si="34"/>
        <v>Débil</v>
      </c>
      <c r="AD105" s="401"/>
      <c r="AE105" s="402" t="str">
        <f t="shared" si="51"/>
        <v>Débil</v>
      </c>
      <c r="AF105" s="403" t="str">
        <f t="shared" si="35"/>
        <v>0</v>
      </c>
      <c r="AG105" s="862"/>
      <c r="AH105" s="850"/>
      <c r="AI105" s="840"/>
      <c r="AJ105" s="841"/>
      <c r="AK105" s="840"/>
      <c r="AL105" s="843"/>
      <c r="AM105" s="840"/>
      <c r="AN105" s="841"/>
      <c r="AO105" s="840"/>
      <c r="AP105" s="840"/>
      <c r="AQ105" s="843"/>
      <c r="AR105" s="840"/>
      <c r="AS105" s="840"/>
      <c r="AT105" s="845"/>
    </row>
    <row r="106" spans="2:46" s="396" customFormat="1" ht="24" customHeight="1" thickBot="1" x14ac:dyDescent="0.35">
      <c r="B106" s="949"/>
      <c r="C106" s="865"/>
      <c r="D106" s="867"/>
      <c r="E106" s="867"/>
      <c r="F106" s="867"/>
      <c r="G106" s="419"/>
      <c r="H106" s="386"/>
      <c r="I106" s="419"/>
      <c r="J106" s="419"/>
      <c r="K106" s="419"/>
      <c r="L106" s="419"/>
      <c r="M106" s="420"/>
      <c r="N106" s="397"/>
      <c r="O106" s="398" t="b">
        <f t="shared" si="47"/>
        <v>0</v>
      </c>
      <c r="P106" s="399"/>
      <c r="Q106" s="398" t="b">
        <f t="shared" si="48"/>
        <v>0</v>
      </c>
      <c r="R106" s="399"/>
      <c r="S106" s="398" t="b">
        <f t="shared" si="49"/>
        <v>0</v>
      </c>
      <c r="T106" s="399"/>
      <c r="U106" s="398" t="b">
        <f t="shared" si="30"/>
        <v>0</v>
      </c>
      <c r="V106" s="399"/>
      <c r="W106" s="398" t="b">
        <f t="shared" si="31"/>
        <v>0</v>
      </c>
      <c r="X106" s="399"/>
      <c r="Y106" s="398" t="b">
        <f t="shared" si="50"/>
        <v>0</v>
      </c>
      <c r="Z106" s="399"/>
      <c r="AA106" s="398" t="b">
        <f t="shared" si="32"/>
        <v>0</v>
      </c>
      <c r="AB106" s="434">
        <f t="shared" si="33"/>
        <v>0</v>
      </c>
      <c r="AC106" s="400" t="str">
        <f t="shared" si="34"/>
        <v>Débil</v>
      </c>
      <c r="AD106" s="401"/>
      <c r="AE106" s="402" t="str">
        <f t="shared" si="51"/>
        <v>Débil</v>
      </c>
      <c r="AF106" s="403" t="str">
        <f t="shared" si="35"/>
        <v>0</v>
      </c>
      <c r="AG106" s="863"/>
      <c r="AH106" s="850"/>
      <c r="AI106" s="840"/>
      <c r="AJ106" s="841"/>
      <c r="AK106" s="840"/>
      <c r="AL106" s="844"/>
      <c r="AM106" s="840"/>
      <c r="AN106" s="841"/>
      <c r="AO106" s="840"/>
      <c r="AP106" s="840"/>
      <c r="AQ106" s="844"/>
      <c r="AR106" s="840"/>
      <c r="AS106" s="840"/>
      <c r="AT106" s="845"/>
    </row>
    <row r="107" spans="2:46" s="396" customFormat="1" ht="163.5" customHeight="1" x14ac:dyDescent="0.3">
      <c r="B107" s="949">
        <v>33</v>
      </c>
      <c r="C107" s="865" t="str">
        <f>'3-IDENTIFICACIÓN DEL RIESGO'!B43</f>
        <v>Administración de Tierras.</v>
      </c>
      <c r="D107" s="867" t="str">
        <f>'3-IDENTIFICACIÓN DEL RIESGO'!E43</f>
        <v>1. Dirección de Acceso a Tierras.
2. Subdirección de Administración de Tierras de la Nación.
3. Dirección de Asuntos Étnicos.</v>
      </c>
      <c r="E107" s="867" t="str">
        <f>'3-IDENTIFICACIÓN DEL RIESGO'!G43</f>
        <v>Inventario de predios desactualizado de Fondo de Tierras para la Reforma Rural Integral</v>
      </c>
      <c r="F107" s="867"/>
      <c r="G107" s="419" t="s">
        <v>1710</v>
      </c>
      <c r="H107" s="386" t="s">
        <v>630</v>
      </c>
      <c r="I107" s="419" t="s">
        <v>1709</v>
      </c>
      <c r="J107" s="419" t="s">
        <v>1706</v>
      </c>
      <c r="K107" s="419" t="s">
        <v>1707</v>
      </c>
      <c r="L107" s="419" t="s">
        <v>1708</v>
      </c>
      <c r="M107" s="420" t="s">
        <v>1705</v>
      </c>
      <c r="N107" s="397" t="s">
        <v>204</v>
      </c>
      <c r="O107" s="398">
        <f t="shared" si="47"/>
        <v>15</v>
      </c>
      <c r="P107" s="399" t="s">
        <v>205</v>
      </c>
      <c r="Q107" s="398">
        <f t="shared" si="48"/>
        <v>15</v>
      </c>
      <c r="R107" s="399" t="s">
        <v>239</v>
      </c>
      <c r="S107" s="398">
        <f t="shared" si="49"/>
        <v>0</v>
      </c>
      <c r="T107" s="399" t="s">
        <v>210</v>
      </c>
      <c r="U107" s="398">
        <f t="shared" si="30"/>
        <v>10</v>
      </c>
      <c r="V107" s="399" t="s">
        <v>207</v>
      </c>
      <c r="W107" s="398">
        <f t="shared" si="31"/>
        <v>15</v>
      </c>
      <c r="X107" s="399" t="s">
        <v>212</v>
      </c>
      <c r="Y107" s="398">
        <f t="shared" si="50"/>
        <v>0</v>
      </c>
      <c r="Z107" s="399" t="s">
        <v>209</v>
      </c>
      <c r="AA107" s="398">
        <f t="shared" si="32"/>
        <v>10</v>
      </c>
      <c r="AB107" s="434">
        <f t="shared" si="33"/>
        <v>65</v>
      </c>
      <c r="AC107" s="400" t="str">
        <f t="shared" si="34"/>
        <v>Débil</v>
      </c>
      <c r="AD107" s="401" t="s">
        <v>63</v>
      </c>
      <c r="AE107" s="402" t="str">
        <f t="shared" si="51"/>
        <v>Débil</v>
      </c>
      <c r="AF107" s="403" t="str">
        <f t="shared" si="35"/>
        <v>0</v>
      </c>
      <c r="AG107" s="861">
        <v>1</v>
      </c>
      <c r="AH107" s="850">
        <f>(AF107+AF108+AF109)/AG107</f>
        <v>0</v>
      </c>
      <c r="AI107" s="840" t="str">
        <f>IF(AH107&lt;50,"Débil",IF(AH107&lt;=99,"Moderado",IF(AH107=100,"Fuerte",IF(AH107="","ERROR"))))</f>
        <v>Débil</v>
      </c>
      <c r="AJ107" s="841" t="s">
        <v>162</v>
      </c>
      <c r="AK107" s="840">
        <f>IF(AI107="Débil",0,IF(AND(AI107="Moderado",AJ107="Directamente"),1,IF(AND(AI107="Moderado",AJ107="No disminuye"),0,IF(AND(AI107="Fuerte",AJ107="Directamente"),2,IF(AND(AI107="Fuerte",AJ107="No disminuye"),0)))))</f>
        <v>0</v>
      </c>
      <c r="AL107" s="842">
        <f>'4-VALORACIÓN DEL RIESGO'!P42-'5-CONTROLES'!AK107:AK109</f>
        <v>5</v>
      </c>
      <c r="AM107" s="840" t="str">
        <f>IF(AL107=5,"Casi Seguro",IF(AL107=4,"Probable",IF(AL107=3,"Posible",IF(AL107=2,"Improbable",IF(AL107=1,"Rara Vez",IF(AL107=0,"Rara Vez",IF(AL107&lt;0,"Rara Vez")))))))</f>
        <v>Casi Seguro</v>
      </c>
      <c r="AN107" s="841" t="s">
        <v>164</v>
      </c>
      <c r="AO107" s="840">
        <f>IF(AI107="Débil",0,IF(AND(AI107="Moderado",AN107="Directamente"),1,IF(AND(AI107="Moderado",AN107="Indirectamente"),0,IF(AND(AI107="Moderado",AN107="No disminuye"),0,IF(AND(AI107="Fuerte",AN107="Directamente"),2,IF(AND(AI107="Fuerte",AN107="Indirectamente"),1,IF(AND(AI107="Fuerte",AN107="No disminuye"),0)))))))</f>
        <v>0</v>
      </c>
      <c r="AP107" s="840">
        <f>'4-VALORACIÓN DEL RIESGO'!Z42-'5-CONTROLES'!AO107:AO109</f>
        <v>4</v>
      </c>
      <c r="AQ107" s="842" t="str">
        <f>IF(AP107&lt;=1,"Insignificante",IF(AP107=2,"Menor",IF(AP107=3,"Moderado",IF(AP107=4,"Mayor",IF(AP107&gt;=5,"Catastrófico")))))</f>
        <v>Mayor</v>
      </c>
      <c r="AR107" s="840" t="str">
        <f t="shared" ref="AR107" si="53">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840"/>
      <c r="AT107" s="845" t="s">
        <v>9</v>
      </c>
    </row>
    <row r="108" spans="2:46" s="396" customFormat="1" ht="24" customHeight="1" x14ac:dyDescent="0.3">
      <c r="B108" s="949"/>
      <c r="C108" s="865"/>
      <c r="D108" s="867"/>
      <c r="E108" s="867"/>
      <c r="F108" s="867"/>
      <c r="G108" s="419"/>
      <c r="H108" s="386"/>
      <c r="I108" s="419"/>
      <c r="J108" s="419"/>
      <c r="K108" s="419"/>
      <c r="L108" s="419"/>
      <c r="M108" s="420"/>
      <c r="N108" s="397"/>
      <c r="O108" s="398" t="b">
        <f t="shared" si="47"/>
        <v>0</v>
      </c>
      <c r="P108" s="399"/>
      <c r="Q108" s="398" t="b">
        <f t="shared" si="48"/>
        <v>0</v>
      </c>
      <c r="R108" s="399"/>
      <c r="S108" s="398" t="b">
        <f t="shared" si="49"/>
        <v>0</v>
      </c>
      <c r="T108" s="399"/>
      <c r="U108" s="398" t="b">
        <f t="shared" si="30"/>
        <v>0</v>
      </c>
      <c r="V108" s="399"/>
      <c r="W108" s="398" t="b">
        <f t="shared" si="31"/>
        <v>0</v>
      </c>
      <c r="X108" s="399"/>
      <c r="Y108" s="398" t="b">
        <f t="shared" si="50"/>
        <v>0</v>
      </c>
      <c r="Z108" s="399"/>
      <c r="AA108" s="398" t="b">
        <f t="shared" si="32"/>
        <v>0</v>
      </c>
      <c r="AB108" s="434">
        <f t="shared" si="33"/>
        <v>0</v>
      </c>
      <c r="AC108" s="400" t="str">
        <f t="shared" si="34"/>
        <v>Débil</v>
      </c>
      <c r="AD108" s="401"/>
      <c r="AE108" s="402" t="str">
        <f t="shared" si="51"/>
        <v>Débil</v>
      </c>
      <c r="AF108" s="403" t="str">
        <f t="shared" si="35"/>
        <v>0</v>
      </c>
      <c r="AG108" s="862"/>
      <c r="AH108" s="850"/>
      <c r="AI108" s="840"/>
      <c r="AJ108" s="841"/>
      <c r="AK108" s="840"/>
      <c r="AL108" s="843"/>
      <c r="AM108" s="840"/>
      <c r="AN108" s="841"/>
      <c r="AO108" s="840"/>
      <c r="AP108" s="840"/>
      <c r="AQ108" s="843"/>
      <c r="AR108" s="840"/>
      <c r="AS108" s="840"/>
      <c r="AT108" s="845"/>
    </row>
    <row r="109" spans="2:46" s="396" customFormat="1" ht="24" customHeight="1" thickBot="1" x14ac:dyDescent="0.35">
      <c r="B109" s="949"/>
      <c r="C109" s="865"/>
      <c r="D109" s="867"/>
      <c r="E109" s="867"/>
      <c r="F109" s="867"/>
      <c r="G109" s="419"/>
      <c r="H109" s="386"/>
      <c r="I109" s="419"/>
      <c r="J109" s="419"/>
      <c r="K109" s="419"/>
      <c r="L109" s="419"/>
      <c r="M109" s="420"/>
      <c r="N109" s="397"/>
      <c r="O109" s="398" t="b">
        <f t="shared" si="47"/>
        <v>0</v>
      </c>
      <c r="P109" s="399"/>
      <c r="Q109" s="398" t="b">
        <f t="shared" si="48"/>
        <v>0</v>
      </c>
      <c r="R109" s="399"/>
      <c r="S109" s="398" t="b">
        <f t="shared" si="49"/>
        <v>0</v>
      </c>
      <c r="T109" s="399"/>
      <c r="U109" s="398" t="b">
        <f t="shared" si="30"/>
        <v>0</v>
      </c>
      <c r="V109" s="399"/>
      <c r="W109" s="398" t="b">
        <f t="shared" si="31"/>
        <v>0</v>
      </c>
      <c r="X109" s="399"/>
      <c r="Y109" s="398" t="b">
        <f t="shared" si="50"/>
        <v>0</v>
      </c>
      <c r="Z109" s="399"/>
      <c r="AA109" s="398" t="b">
        <f t="shared" si="32"/>
        <v>0</v>
      </c>
      <c r="AB109" s="434">
        <f t="shared" si="33"/>
        <v>0</v>
      </c>
      <c r="AC109" s="400" t="str">
        <f t="shared" si="34"/>
        <v>Débil</v>
      </c>
      <c r="AD109" s="401"/>
      <c r="AE109" s="402" t="str">
        <f t="shared" si="51"/>
        <v>Débil</v>
      </c>
      <c r="AF109" s="403" t="str">
        <f t="shared" si="35"/>
        <v>0</v>
      </c>
      <c r="AG109" s="863"/>
      <c r="AH109" s="850"/>
      <c r="AI109" s="840"/>
      <c r="AJ109" s="841"/>
      <c r="AK109" s="840"/>
      <c r="AL109" s="844"/>
      <c r="AM109" s="840"/>
      <c r="AN109" s="841"/>
      <c r="AO109" s="840"/>
      <c r="AP109" s="840"/>
      <c r="AQ109" s="844"/>
      <c r="AR109" s="840"/>
      <c r="AS109" s="840"/>
      <c r="AT109" s="845"/>
    </row>
    <row r="110" spans="2:46" s="396" customFormat="1" ht="163.5" customHeight="1" x14ac:dyDescent="0.3">
      <c r="B110" s="949">
        <v>34</v>
      </c>
      <c r="C110" s="865" t="str">
        <f>'3-IDENTIFICACIÓN DEL RIESGO'!B44</f>
        <v>Gestión de la Información</v>
      </c>
      <c r="D110" s="867" t="str">
        <f>'3-IDENTIFICACIÓN DEL RIESGO'!E44</f>
        <v>1. Dirección General (Comunicaciones, Topografía).
2.Secretaria General.
3. Dirección de Gestión del Ordenamiento Social de la Propiedad.
4. Subdirección de Sistemas de Información de Tierras.</v>
      </c>
      <c r="E110" s="867" t="str">
        <f>'3-IDENTIFICACIÓN DEL RIESGO'!G44</f>
        <v>Incumplimiento en la entrega de productos y servicios en la construcción de soluciones de software.</v>
      </c>
      <c r="F110" s="867"/>
      <c r="G110" s="419" t="s">
        <v>1333</v>
      </c>
      <c r="H110" s="386" t="s">
        <v>630</v>
      </c>
      <c r="I110" s="419" t="s">
        <v>1332</v>
      </c>
      <c r="J110" s="419" t="s">
        <v>1331</v>
      </c>
      <c r="K110" s="419" t="s">
        <v>1330</v>
      </c>
      <c r="L110" s="419" t="s">
        <v>1329</v>
      </c>
      <c r="M110" s="420" t="s">
        <v>1328</v>
      </c>
      <c r="N110" s="397" t="s">
        <v>204</v>
      </c>
      <c r="O110" s="398">
        <f t="shared" si="47"/>
        <v>15</v>
      </c>
      <c r="P110" s="399" t="s">
        <v>214</v>
      </c>
      <c r="Q110" s="398">
        <f t="shared" si="48"/>
        <v>0</v>
      </c>
      <c r="R110" s="399" t="s">
        <v>206</v>
      </c>
      <c r="S110" s="398">
        <f t="shared" si="49"/>
        <v>15</v>
      </c>
      <c r="T110" s="399" t="s">
        <v>60</v>
      </c>
      <c r="U110" s="398">
        <f t="shared" si="30"/>
        <v>15</v>
      </c>
      <c r="V110" s="399" t="s">
        <v>207</v>
      </c>
      <c r="W110" s="398">
        <f t="shared" si="31"/>
        <v>15</v>
      </c>
      <c r="X110" s="399" t="s">
        <v>208</v>
      </c>
      <c r="Y110" s="398">
        <f t="shared" si="50"/>
        <v>15</v>
      </c>
      <c r="Z110" s="399" t="s">
        <v>209</v>
      </c>
      <c r="AA110" s="398">
        <f t="shared" si="32"/>
        <v>10</v>
      </c>
      <c r="AB110" s="434">
        <f t="shared" si="33"/>
        <v>85</v>
      </c>
      <c r="AC110" s="400" t="str">
        <f t="shared" si="34"/>
        <v>Débil</v>
      </c>
      <c r="AD110" s="401" t="s">
        <v>63</v>
      </c>
      <c r="AE110" s="402" t="str">
        <f t="shared" si="51"/>
        <v>Débil</v>
      </c>
      <c r="AF110" s="403" t="str">
        <f t="shared" si="35"/>
        <v>0</v>
      </c>
      <c r="AG110" s="861">
        <v>2</v>
      </c>
      <c r="AH110" s="850">
        <f>(AF110+AF111+AF112)/AG110</f>
        <v>25</v>
      </c>
      <c r="AI110" s="840" t="str">
        <f>IF(AH110&lt;50,"Débil",IF(AH110&lt;=99,"Moderado",IF(AH110=100,"Fuerte",IF(AH110="","ERROR"))))</f>
        <v>Débil</v>
      </c>
      <c r="AJ110" s="841" t="s">
        <v>162</v>
      </c>
      <c r="AK110" s="840">
        <f>IF(AI110="Débil",0,IF(AND(AI110="Moderado",AJ110="Directamente"),1,IF(AND(AI110="Moderado",AJ110="No disminuye"),0,IF(AND(AI110="Fuerte",AJ110="Directamente"),2,IF(AND(AI110="Fuerte",AJ110="No disminuye"),0)))))</f>
        <v>0</v>
      </c>
      <c r="AL110" s="842">
        <f>'4-VALORACIÓN DEL RIESGO'!P43-'5-CONTROLES'!AK110:AK112</f>
        <v>4.5</v>
      </c>
      <c r="AM110" s="840" t="str">
        <f>IF(AL110&lt;=5,"Casi Seguro",IF(AL110&lt;=4,"Probable",IF(AL110=3,"Posible",IF(AL110=2,"Improbable",IF(AL110=1,"Rara Vez",IF(AL110=0,"Rara Vez",IF(AL110&lt;=0,"Rara Vez")))))))</f>
        <v>Casi Seguro</v>
      </c>
      <c r="AN110" s="841" t="s">
        <v>164</v>
      </c>
      <c r="AO110" s="840">
        <f>IF(AI110="Débil",0,IF(AND(AI110="Moderado",AN110="Directamente"),1,IF(AND(AI110="Moderado",AN110="Indirectamente"),0,IF(AND(AI110="Moderado",AN110="No disminuye"),0,IF(AND(AI110="Fuerte",AN110="Directamente"),2,IF(AND(AI110="Fuerte",AN110="Indirectamente"),1,IF(AND(AI110="Fuerte",AN110="No disminuye"),0)))))))</f>
        <v>0</v>
      </c>
      <c r="AP110" s="840">
        <f>'4-VALORACIÓN DEL RIESGO'!Z43-'5-CONTROLES'!AO110:AO112</f>
        <v>3</v>
      </c>
      <c r="AQ110" s="842" t="str">
        <f>IF(AP110&lt;=1,"Insignificante",IF(AP110=2,"Menor",IF(AP110=3,"Moderado",IF(AP110=4,"Mayor",IF(AP110&gt;=5,"Catastrófico")))))</f>
        <v>Moderado</v>
      </c>
      <c r="AR110" s="840" t="str">
        <f t="shared" ref="AR110" si="54">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840"/>
      <c r="AT110" s="845" t="s">
        <v>9</v>
      </c>
    </row>
    <row r="111" spans="2:46" s="396" customFormat="1" ht="163.5" customHeight="1" x14ac:dyDescent="0.3">
      <c r="B111" s="949"/>
      <c r="C111" s="865"/>
      <c r="D111" s="867"/>
      <c r="E111" s="867"/>
      <c r="F111" s="867"/>
      <c r="G111" s="419" t="s">
        <v>1333</v>
      </c>
      <c r="H111" s="386" t="s">
        <v>630</v>
      </c>
      <c r="I111" s="419" t="s">
        <v>1332</v>
      </c>
      <c r="J111" s="419" t="s">
        <v>1336</v>
      </c>
      <c r="K111" s="419" t="s">
        <v>1335</v>
      </c>
      <c r="L111" s="419" t="s">
        <v>1334</v>
      </c>
      <c r="M111" s="420" t="s">
        <v>1327</v>
      </c>
      <c r="N111" s="397" t="s">
        <v>204</v>
      </c>
      <c r="O111" s="398">
        <f t="shared" si="47"/>
        <v>15</v>
      </c>
      <c r="P111" s="399" t="s">
        <v>205</v>
      </c>
      <c r="Q111" s="398">
        <f t="shared" si="48"/>
        <v>15</v>
      </c>
      <c r="R111" s="399" t="s">
        <v>206</v>
      </c>
      <c r="S111" s="398">
        <f t="shared" si="49"/>
        <v>15</v>
      </c>
      <c r="T111" s="399" t="s">
        <v>210</v>
      </c>
      <c r="U111" s="398">
        <f t="shared" si="30"/>
        <v>10</v>
      </c>
      <c r="V111" s="399" t="s">
        <v>207</v>
      </c>
      <c r="W111" s="398">
        <f t="shared" si="31"/>
        <v>15</v>
      </c>
      <c r="X111" s="399" t="s">
        <v>208</v>
      </c>
      <c r="Y111" s="398">
        <f t="shared" si="50"/>
        <v>15</v>
      </c>
      <c r="Z111" s="399" t="s">
        <v>209</v>
      </c>
      <c r="AA111" s="398">
        <f t="shared" si="32"/>
        <v>10</v>
      </c>
      <c r="AB111" s="434">
        <f t="shared" si="33"/>
        <v>95</v>
      </c>
      <c r="AC111" s="400" t="str">
        <f t="shared" si="34"/>
        <v>Moderado</v>
      </c>
      <c r="AD111" s="401" t="s">
        <v>63</v>
      </c>
      <c r="AE111" s="402" t="str">
        <f t="shared" si="51"/>
        <v>Moderado</v>
      </c>
      <c r="AF111" s="403" t="str">
        <f t="shared" si="35"/>
        <v>50</v>
      </c>
      <c r="AG111" s="862"/>
      <c r="AH111" s="850"/>
      <c r="AI111" s="840"/>
      <c r="AJ111" s="841"/>
      <c r="AK111" s="840"/>
      <c r="AL111" s="843"/>
      <c r="AM111" s="840"/>
      <c r="AN111" s="841"/>
      <c r="AO111" s="840"/>
      <c r="AP111" s="840"/>
      <c r="AQ111" s="843"/>
      <c r="AR111" s="840"/>
      <c r="AS111" s="840"/>
      <c r="AT111" s="845"/>
    </row>
    <row r="112" spans="2:46" s="396" customFormat="1" ht="22.5" customHeight="1" thickBot="1" x14ac:dyDescent="0.35">
      <c r="B112" s="949"/>
      <c r="C112" s="865"/>
      <c r="D112" s="867"/>
      <c r="E112" s="867"/>
      <c r="F112" s="867"/>
      <c r="G112" s="419"/>
      <c r="H112" s="386"/>
      <c r="I112" s="419"/>
      <c r="J112" s="419"/>
      <c r="K112" s="419"/>
      <c r="L112" s="419"/>
      <c r="M112" s="420"/>
      <c r="N112" s="397"/>
      <c r="O112" s="398" t="b">
        <f t="shared" si="47"/>
        <v>0</v>
      </c>
      <c r="P112" s="399"/>
      <c r="Q112" s="398" t="b">
        <f t="shared" si="48"/>
        <v>0</v>
      </c>
      <c r="R112" s="399"/>
      <c r="S112" s="398" t="b">
        <f t="shared" si="49"/>
        <v>0</v>
      </c>
      <c r="T112" s="399"/>
      <c r="U112" s="398" t="b">
        <f t="shared" si="30"/>
        <v>0</v>
      </c>
      <c r="V112" s="399"/>
      <c r="W112" s="398" t="b">
        <f t="shared" si="31"/>
        <v>0</v>
      </c>
      <c r="X112" s="399"/>
      <c r="Y112" s="398" t="b">
        <f t="shared" si="50"/>
        <v>0</v>
      </c>
      <c r="Z112" s="399"/>
      <c r="AA112" s="398" t="b">
        <f t="shared" si="32"/>
        <v>0</v>
      </c>
      <c r="AB112" s="434">
        <f t="shared" si="33"/>
        <v>0</v>
      </c>
      <c r="AC112" s="400" t="str">
        <f t="shared" si="34"/>
        <v>Débil</v>
      </c>
      <c r="AD112" s="401"/>
      <c r="AE112" s="402" t="str">
        <f t="shared" si="51"/>
        <v>Débil</v>
      </c>
      <c r="AF112" s="403" t="str">
        <f t="shared" si="35"/>
        <v>0</v>
      </c>
      <c r="AG112" s="863"/>
      <c r="AH112" s="850"/>
      <c r="AI112" s="840"/>
      <c r="AJ112" s="841"/>
      <c r="AK112" s="840"/>
      <c r="AL112" s="844"/>
      <c r="AM112" s="840"/>
      <c r="AN112" s="841"/>
      <c r="AO112" s="840"/>
      <c r="AP112" s="840"/>
      <c r="AQ112" s="844"/>
      <c r="AR112" s="840"/>
      <c r="AS112" s="840"/>
      <c r="AT112" s="845"/>
    </row>
    <row r="113" spans="2:46" s="396" customFormat="1" ht="163.5" customHeight="1" x14ac:dyDescent="0.3">
      <c r="B113" s="949">
        <v>35</v>
      </c>
      <c r="C113" s="865" t="str">
        <f>'3-IDENTIFICACIÓN DEL RIESGO'!B45</f>
        <v>Gestión de la Información</v>
      </c>
      <c r="D113" s="867" t="str">
        <f>'3-IDENTIFICACIÓN DEL RIESGO'!E45</f>
        <v>1. Dirección General (Comunicaciones, Topografía).
2.Secretaria General.
3. Dirección de Gestión del Ordenamiento Social de la Propiedad.
4. Subdirección de Sistemas de Información de Tierras.</v>
      </c>
      <c r="E113" s="867" t="str">
        <f>'3-IDENTIFICACIÓN DEL RIESGO'!G45</f>
        <v>Realizar actividades relacionadas con los procedimientos misionales fuera del sistema de integrado de tierras (SIT), dispuesto  por la Entidad.</v>
      </c>
      <c r="F113" s="867"/>
      <c r="G113" s="419" t="s">
        <v>1333</v>
      </c>
      <c r="H113" s="386" t="s">
        <v>630</v>
      </c>
      <c r="I113" s="419" t="s">
        <v>1346</v>
      </c>
      <c r="J113" s="419" t="s">
        <v>1331</v>
      </c>
      <c r="K113" s="419" t="s">
        <v>1330</v>
      </c>
      <c r="L113" s="419" t="s">
        <v>1329</v>
      </c>
      <c r="M113" s="420" t="s">
        <v>1328</v>
      </c>
      <c r="N113" s="397" t="s">
        <v>204</v>
      </c>
      <c r="O113" s="398">
        <f t="shared" si="47"/>
        <v>15</v>
      </c>
      <c r="P113" s="399" t="s">
        <v>214</v>
      </c>
      <c r="Q113" s="398">
        <f t="shared" si="48"/>
        <v>0</v>
      </c>
      <c r="R113" s="399" t="s">
        <v>206</v>
      </c>
      <c r="S113" s="398">
        <f t="shared" si="49"/>
        <v>15</v>
      </c>
      <c r="T113" s="399" t="s">
        <v>60</v>
      </c>
      <c r="U113" s="398">
        <f t="shared" si="30"/>
        <v>15</v>
      </c>
      <c r="V113" s="399" t="s">
        <v>207</v>
      </c>
      <c r="W113" s="398">
        <f t="shared" si="31"/>
        <v>15</v>
      </c>
      <c r="X113" s="399" t="s">
        <v>208</v>
      </c>
      <c r="Y113" s="398">
        <f t="shared" si="50"/>
        <v>15</v>
      </c>
      <c r="Z113" s="399" t="s">
        <v>209</v>
      </c>
      <c r="AA113" s="398">
        <f t="shared" si="32"/>
        <v>10</v>
      </c>
      <c r="AB113" s="434">
        <f t="shared" si="33"/>
        <v>85</v>
      </c>
      <c r="AC113" s="400" t="str">
        <f t="shared" si="34"/>
        <v>Débil</v>
      </c>
      <c r="AD113" s="401" t="s">
        <v>63</v>
      </c>
      <c r="AE113" s="402" t="str">
        <f t="shared" si="51"/>
        <v>Débil</v>
      </c>
      <c r="AF113" s="403" t="str">
        <f t="shared" si="35"/>
        <v>0</v>
      </c>
      <c r="AG113" s="861">
        <v>2</v>
      </c>
      <c r="AH113" s="850">
        <f>(AF113+AF114+AF115)/AG113</f>
        <v>0</v>
      </c>
      <c r="AI113" s="840" t="str">
        <f>IF(AH113&lt;50,"Débil",IF(AH113&lt;=99,"Moderado",IF(AH113=100,"Fuerte",IF(AH113="","ERROR"))))</f>
        <v>Débil</v>
      </c>
      <c r="AJ113" s="841" t="s">
        <v>162</v>
      </c>
      <c r="AK113" s="840">
        <f>IF(AI113="Débil",0,IF(AND(AI113="Moderado",AJ113="Directamente"),1,IF(AND(AI113="Moderado",AJ113="No disminuye"),0,IF(AND(AI113="Fuerte",AJ113="Directamente"),2,IF(AND(AI113="Fuerte",AJ113="No disminuye"),0)))))</f>
        <v>0</v>
      </c>
      <c r="AL113" s="842">
        <f>'4-VALORACIÓN DEL RIESGO'!P44-'5-CONTROLES'!AK113:AK115</f>
        <v>4</v>
      </c>
      <c r="AM113" s="840" t="str">
        <f>IF(AL113=5,"Casi Seguro",IF(AL113=4,"Probable",IF(AL113=3,"Posible",IF(AL113=2,"Improbable",IF(AL113=1,"Rara Vez",IF(AL113=0,"Rara Vez",IF(AL113&lt;0,"Rara Vez")))))))</f>
        <v>Probable</v>
      </c>
      <c r="AN113" s="841" t="s">
        <v>164</v>
      </c>
      <c r="AO113" s="840">
        <f>IF(AI113="Débil",0,IF(AND(AI113="Moderado",AN113="Directamente"),1,IF(AND(AI113="Moderado",AN113="Indirectamente"),0,IF(AND(AI113="Moderado",AN113="No disminuye"),0,IF(AND(AI113="Fuerte",AN113="Directamente"),2,IF(AND(AI113="Fuerte",AN113="Indirectamente"),1,IF(AND(AI113="Fuerte",AN113="No disminuye"),0)))))))</f>
        <v>0</v>
      </c>
      <c r="AP113" s="840">
        <f>'4-VALORACIÓN DEL RIESGO'!Z44-'5-CONTROLES'!AO113:AO115</f>
        <v>4</v>
      </c>
      <c r="AQ113" s="842" t="str">
        <f>IF(AP113&lt;=1,"Insignificante",IF(AP113=2,"Menor",IF(AP113=3,"Moderado",IF(AP113=4,"Mayor",IF(AP113&gt;=5,"Catastrófico")))))</f>
        <v>Mayor</v>
      </c>
      <c r="AR113" s="840" t="str">
        <f t="shared" ref="AR113" si="55">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840"/>
      <c r="AT113" s="845" t="s">
        <v>9</v>
      </c>
    </row>
    <row r="114" spans="2:46" s="396" customFormat="1" ht="163.5" customHeight="1" x14ac:dyDescent="0.3">
      <c r="B114" s="949"/>
      <c r="C114" s="865"/>
      <c r="D114" s="867"/>
      <c r="E114" s="867"/>
      <c r="F114" s="867"/>
      <c r="G114" s="419" t="s">
        <v>1333</v>
      </c>
      <c r="H114" s="386" t="s">
        <v>630</v>
      </c>
      <c r="I114" s="419" t="s">
        <v>1346</v>
      </c>
      <c r="J114" s="419" t="s">
        <v>1345</v>
      </c>
      <c r="K114" s="419" t="s">
        <v>1344</v>
      </c>
      <c r="L114" s="419" t="s">
        <v>1343</v>
      </c>
      <c r="M114" s="420" t="s">
        <v>1342</v>
      </c>
      <c r="N114" s="397" t="s">
        <v>236</v>
      </c>
      <c r="O114" s="398">
        <f t="shared" si="47"/>
        <v>0</v>
      </c>
      <c r="P114" s="399" t="s">
        <v>214</v>
      </c>
      <c r="Q114" s="398">
        <f t="shared" si="48"/>
        <v>0</v>
      </c>
      <c r="R114" s="399" t="s">
        <v>239</v>
      </c>
      <c r="S114" s="398">
        <f t="shared" si="49"/>
        <v>0</v>
      </c>
      <c r="T114" s="399" t="s">
        <v>210</v>
      </c>
      <c r="U114" s="398">
        <f t="shared" si="30"/>
        <v>10</v>
      </c>
      <c r="V114" s="399" t="s">
        <v>207</v>
      </c>
      <c r="W114" s="398">
        <f t="shared" si="31"/>
        <v>15</v>
      </c>
      <c r="X114" s="399" t="s">
        <v>212</v>
      </c>
      <c r="Y114" s="398">
        <f t="shared" si="50"/>
        <v>0</v>
      </c>
      <c r="Z114" s="399" t="s">
        <v>209</v>
      </c>
      <c r="AA114" s="398">
        <f t="shared" si="32"/>
        <v>10</v>
      </c>
      <c r="AB114" s="434">
        <f t="shared" si="33"/>
        <v>35</v>
      </c>
      <c r="AC114" s="400" t="str">
        <f t="shared" si="34"/>
        <v>Débil</v>
      </c>
      <c r="AD114" s="401" t="s">
        <v>63</v>
      </c>
      <c r="AE114" s="402" t="str">
        <f t="shared" si="51"/>
        <v>Débil</v>
      </c>
      <c r="AF114" s="403" t="str">
        <f t="shared" si="35"/>
        <v>0</v>
      </c>
      <c r="AG114" s="862"/>
      <c r="AH114" s="850"/>
      <c r="AI114" s="840"/>
      <c r="AJ114" s="841"/>
      <c r="AK114" s="840"/>
      <c r="AL114" s="843"/>
      <c r="AM114" s="840"/>
      <c r="AN114" s="841"/>
      <c r="AO114" s="840"/>
      <c r="AP114" s="840"/>
      <c r="AQ114" s="843"/>
      <c r="AR114" s="840"/>
      <c r="AS114" s="840"/>
      <c r="AT114" s="845"/>
    </row>
    <row r="115" spans="2:46" s="396" customFormat="1" ht="27" customHeight="1" thickBot="1" x14ac:dyDescent="0.35">
      <c r="B115" s="949"/>
      <c r="C115" s="865"/>
      <c r="D115" s="867"/>
      <c r="E115" s="867"/>
      <c r="F115" s="867"/>
      <c r="G115" s="419"/>
      <c r="H115" s="386"/>
      <c r="I115" s="419"/>
      <c r="J115" s="419"/>
      <c r="K115" s="419"/>
      <c r="L115" s="419"/>
      <c r="M115" s="420"/>
      <c r="N115" s="397"/>
      <c r="O115" s="398" t="b">
        <f t="shared" si="47"/>
        <v>0</v>
      </c>
      <c r="P115" s="399"/>
      <c r="Q115" s="398" t="b">
        <f t="shared" si="48"/>
        <v>0</v>
      </c>
      <c r="R115" s="399"/>
      <c r="S115" s="398" t="b">
        <f t="shared" si="49"/>
        <v>0</v>
      </c>
      <c r="T115" s="399"/>
      <c r="U115" s="398" t="b">
        <f t="shared" si="30"/>
        <v>0</v>
      </c>
      <c r="V115" s="399"/>
      <c r="W115" s="398" t="b">
        <f t="shared" si="31"/>
        <v>0</v>
      </c>
      <c r="X115" s="399"/>
      <c r="Y115" s="398" t="b">
        <f t="shared" si="50"/>
        <v>0</v>
      </c>
      <c r="Z115" s="399"/>
      <c r="AA115" s="398" t="b">
        <f t="shared" si="32"/>
        <v>0</v>
      </c>
      <c r="AB115" s="434">
        <f t="shared" si="33"/>
        <v>0</v>
      </c>
      <c r="AC115" s="400" t="str">
        <f t="shared" si="34"/>
        <v>Débil</v>
      </c>
      <c r="AD115" s="401"/>
      <c r="AE115" s="402" t="str">
        <f t="shared" si="51"/>
        <v>Débil</v>
      </c>
      <c r="AF115" s="403" t="str">
        <f t="shared" si="35"/>
        <v>0</v>
      </c>
      <c r="AG115" s="863"/>
      <c r="AH115" s="850"/>
      <c r="AI115" s="840"/>
      <c r="AJ115" s="841"/>
      <c r="AK115" s="840"/>
      <c r="AL115" s="844"/>
      <c r="AM115" s="840"/>
      <c r="AN115" s="841"/>
      <c r="AO115" s="840"/>
      <c r="AP115" s="840"/>
      <c r="AQ115" s="844"/>
      <c r="AR115" s="840"/>
      <c r="AS115" s="840"/>
      <c r="AT115" s="845"/>
    </row>
    <row r="116" spans="2:46" s="396" customFormat="1" ht="163.5" customHeight="1" x14ac:dyDescent="0.3">
      <c r="B116" s="949">
        <v>36</v>
      </c>
      <c r="C116" s="865" t="str">
        <f>'3-IDENTIFICACIÓN DEL RIESGO'!B46</f>
        <v>Gestión de la Información</v>
      </c>
      <c r="D116" s="867" t="str">
        <f>'3-IDENTIFICACIÓN DEL RIESGO'!E46</f>
        <v>1. Dirección General (Comunicaciones, Topografía).
2.Secretaria General.
3. Dirección de Gestión del Ordenamiento Social de la Propiedad.
4. Subdirección de Sistemas de Información de Tierras.</v>
      </c>
      <c r="E116" s="867" t="str">
        <f>'3-IDENTIFICACIÓN DEL RIESGO'!G46</f>
        <v xml:space="preserve"> Información Topográfica inexacta que afecta la toma de decisiones en la Agencia.</v>
      </c>
      <c r="F116" s="867"/>
      <c r="G116" s="419" t="s">
        <v>1184</v>
      </c>
      <c r="H116" s="386" t="s">
        <v>630</v>
      </c>
      <c r="I116" s="419" t="s">
        <v>1183</v>
      </c>
      <c r="J116" s="419" t="s">
        <v>1182</v>
      </c>
      <c r="K116" s="419" t="s">
        <v>1181</v>
      </c>
      <c r="L116" s="419" t="s">
        <v>1180</v>
      </c>
      <c r="M116" s="420" t="s">
        <v>1177</v>
      </c>
      <c r="N116" s="397" t="s">
        <v>204</v>
      </c>
      <c r="O116" s="398">
        <f t="shared" si="47"/>
        <v>15</v>
      </c>
      <c r="P116" s="399" t="s">
        <v>214</v>
      </c>
      <c r="Q116" s="398">
        <f t="shared" si="48"/>
        <v>0</v>
      </c>
      <c r="R116" s="399" t="s">
        <v>206</v>
      </c>
      <c r="S116" s="398">
        <f t="shared" si="49"/>
        <v>15</v>
      </c>
      <c r="T116" s="399" t="s">
        <v>60</v>
      </c>
      <c r="U116" s="398">
        <f t="shared" si="30"/>
        <v>15</v>
      </c>
      <c r="V116" s="399" t="s">
        <v>207</v>
      </c>
      <c r="W116" s="398">
        <f t="shared" si="31"/>
        <v>15</v>
      </c>
      <c r="X116" s="399" t="s">
        <v>208</v>
      </c>
      <c r="Y116" s="398">
        <f t="shared" si="50"/>
        <v>15</v>
      </c>
      <c r="Z116" s="399" t="s">
        <v>209</v>
      </c>
      <c r="AA116" s="398">
        <f t="shared" si="32"/>
        <v>10</v>
      </c>
      <c r="AB116" s="434">
        <f t="shared" si="33"/>
        <v>85</v>
      </c>
      <c r="AC116" s="400" t="str">
        <f t="shared" si="34"/>
        <v>Débil</v>
      </c>
      <c r="AD116" s="401" t="s">
        <v>63</v>
      </c>
      <c r="AE116" s="402" t="str">
        <f t="shared" si="51"/>
        <v>Débil</v>
      </c>
      <c r="AF116" s="403" t="str">
        <f t="shared" si="35"/>
        <v>0</v>
      </c>
      <c r="AG116" s="861">
        <v>1</v>
      </c>
      <c r="AH116" s="850">
        <f>(AF116+AF117+AF118)/AG116</f>
        <v>0</v>
      </c>
      <c r="AI116" s="840" t="str">
        <f>IF(AH116&lt;50,"Débil",IF(AH116&lt;=99,"Moderado",IF(AH116=100,"Fuerte",IF(AH116="","ERROR"))))</f>
        <v>Débil</v>
      </c>
      <c r="AJ116" s="841" t="s">
        <v>162</v>
      </c>
      <c r="AK116" s="840">
        <f>IF(AI116="Débil",0,IF(AND(AI116="Moderado",AJ116="Directamente"),1,IF(AND(AI116="Moderado",AJ116="No disminuye"),0,IF(AND(AI116="Fuerte",AJ116="Directamente"),2,IF(AND(AI116="Fuerte",AJ116="No disminuye"),0)))))</f>
        <v>0</v>
      </c>
      <c r="AL116" s="847">
        <f>'4-VALORACIÓN DEL RIESGO'!P45-'5-CONTROLES'!AK116:AK118</f>
        <v>3.6666666666666665</v>
      </c>
      <c r="AM116" s="840" t="str">
        <f>IF(AL116=5,"Casi Seguro",IF(AL116&lt;=4,"Probable",IF(AL116=3,"Posible",IF(AL116=2,"Improbable",IF(AL116=1,"Rara Vez",IF(AL116=0,"Rara Vez",IF(AL116&lt;0,"Rara Vez")))))))</f>
        <v>Probable</v>
      </c>
      <c r="AN116" s="841" t="s">
        <v>164</v>
      </c>
      <c r="AO116" s="840">
        <f>IF(AI116="Débil",0,IF(AND(AI116="Moderado",AN116="Directamente"),1,IF(AND(AI116="Moderado",AN116="Indirectamente"),0,IF(AND(AI116="Moderado",AN116="No disminuye"),0,IF(AND(AI116="Fuerte",AN116="Directamente"),2,IF(AND(AI116="Fuerte",AN116="Indirectamente"),1,IF(AND(AI116="Fuerte",AN116="No disminuye"),0)))))))</f>
        <v>0</v>
      </c>
      <c r="AP116" s="840">
        <f>'4-VALORACIÓN DEL RIESGO'!Z45-'5-CONTROLES'!AO116:AO118</f>
        <v>4</v>
      </c>
      <c r="AQ116" s="842" t="str">
        <f>IF(AP116&lt;=1,"Insignificante",IF(AP116=2,"Menor",IF(AP116=3,"Moderado",IF(AP116=4,"Mayor",IF(AP116&gt;=5,"Catastrófico")))))</f>
        <v>Mayor</v>
      </c>
      <c r="AR116" s="840" t="str">
        <f t="shared" ref="AR116" si="56">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840"/>
      <c r="AT116" s="845" t="s">
        <v>9</v>
      </c>
    </row>
    <row r="117" spans="2:46" s="396" customFormat="1" ht="22.5" customHeight="1" x14ac:dyDescent="0.3">
      <c r="B117" s="949"/>
      <c r="C117" s="865"/>
      <c r="D117" s="867"/>
      <c r="E117" s="867"/>
      <c r="F117" s="867"/>
      <c r="G117" s="419"/>
      <c r="H117" s="386"/>
      <c r="I117" s="419"/>
      <c r="J117" s="419"/>
      <c r="K117" s="419"/>
      <c r="L117" s="419"/>
      <c r="M117" s="420"/>
      <c r="N117" s="397"/>
      <c r="O117" s="398" t="b">
        <f t="shared" si="47"/>
        <v>0</v>
      </c>
      <c r="P117" s="399"/>
      <c r="Q117" s="398" t="b">
        <f t="shared" si="48"/>
        <v>0</v>
      </c>
      <c r="R117" s="399"/>
      <c r="S117" s="398" t="b">
        <f t="shared" si="49"/>
        <v>0</v>
      </c>
      <c r="T117" s="399"/>
      <c r="U117" s="398" t="b">
        <f t="shared" si="30"/>
        <v>0</v>
      </c>
      <c r="V117" s="399"/>
      <c r="W117" s="398" t="b">
        <f t="shared" si="31"/>
        <v>0</v>
      </c>
      <c r="X117" s="399"/>
      <c r="Y117" s="398" t="b">
        <f t="shared" si="50"/>
        <v>0</v>
      </c>
      <c r="Z117" s="399"/>
      <c r="AA117" s="398" t="b">
        <f t="shared" si="32"/>
        <v>0</v>
      </c>
      <c r="AB117" s="434">
        <f t="shared" si="33"/>
        <v>0</v>
      </c>
      <c r="AC117" s="400" t="str">
        <f t="shared" si="34"/>
        <v>Débil</v>
      </c>
      <c r="AD117" s="401"/>
      <c r="AE117" s="402" t="str">
        <f t="shared" si="51"/>
        <v>Débil</v>
      </c>
      <c r="AF117" s="403" t="str">
        <f t="shared" si="35"/>
        <v>0</v>
      </c>
      <c r="AG117" s="862"/>
      <c r="AH117" s="850"/>
      <c r="AI117" s="840"/>
      <c r="AJ117" s="841"/>
      <c r="AK117" s="840"/>
      <c r="AL117" s="848"/>
      <c r="AM117" s="840"/>
      <c r="AN117" s="841"/>
      <c r="AO117" s="840"/>
      <c r="AP117" s="840"/>
      <c r="AQ117" s="843"/>
      <c r="AR117" s="840"/>
      <c r="AS117" s="840"/>
      <c r="AT117" s="845"/>
    </row>
    <row r="118" spans="2:46" s="396" customFormat="1" ht="22.5" customHeight="1" thickBot="1" x14ac:dyDescent="0.35">
      <c r="B118" s="949"/>
      <c r="C118" s="865"/>
      <c r="D118" s="867"/>
      <c r="E118" s="867"/>
      <c r="F118" s="867"/>
      <c r="G118" s="419"/>
      <c r="H118" s="386"/>
      <c r="I118" s="419"/>
      <c r="J118" s="419"/>
      <c r="K118" s="419"/>
      <c r="L118" s="419"/>
      <c r="M118" s="420"/>
      <c r="N118" s="397"/>
      <c r="O118" s="398" t="b">
        <f t="shared" si="47"/>
        <v>0</v>
      </c>
      <c r="P118" s="399"/>
      <c r="Q118" s="398" t="b">
        <f t="shared" si="48"/>
        <v>0</v>
      </c>
      <c r="R118" s="399"/>
      <c r="S118" s="398" t="b">
        <f t="shared" si="49"/>
        <v>0</v>
      </c>
      <c r="T118" s="399"/>
      <c r="U118" s="398" t="b">
        <f t="shared" si="30"/>
        <v>0</v>
      </c>
      <c r="V118" s="399"/>
      <c r="W118" s="398" t="b">
        <f t="shared" si="31"/>
        <v>0</v>
      </c>
      <c r="X118" s="399"/>
      <c r="Y118" s="398" t="b">
        <f t="shared" si="50"/>
        <v>0</v>
      </c>
      <c r="Z118" s="399"/>
      <c r="AA118" s="398" t="b">
        <f t="shared" si="32"/>
        <v>0</v>
      </c>
      <c r="AB118" s="434">
        <f t="shared" si="33"/>
        <v>0</v>
      </c>
      <c r="AC118" s="400" t="str">
        <f t="shared" si="34"/>
        <v>Débil</v>
      </c>
      <c r="AD118" s="401"/>
      <c r="AE118" s="402" t="str">
        <f t="shared" si="51"/>
        <v>Débil</v>
      </c>
      <c r="AF118" s="403" t="str">
        <f t="shared" si="35"/>
        <v>0</v>
      </c>
      <c r="AG118" s="863"/>
      <c r="AH118" s="850"/>
      <c r="AI118" s="840"/>
      <c r="AJ118" s="841"/>
      <c r="AK118" s="840"/>
      <c r="AL118" s="849"/>
      <c r="AM118" s="840"/>
      <c r="AN118" s="841"/>
      <c r="AO118" s="840"/>
      <c r="AP118" s="840"/>
      <c r="AQ118" s="844"/>
      <c r="AR118" s="840"/>
      <c r="AS118" s="840"/>
      <c r="AT118" s="845"/>
    </row>
    <row r="119" spans="2:46" s="396" customFormat="1" ht="163.5" customHeight="1" x14ac:dyDescent="0.3">
      <c r="B119" s="949">
        <v>37</v>
      </c>
      <c r="C119" s="865" t="str">
        <f>'3-IDENTIFICACIÓN DEL RIESGO'!B47</f>
        <v>Gestión de la Información</v>
      </c>
      <c r="D119" s="867" t="str">
        <f>'3-IDENTIFICACIÓN DEL RIESGO'!E47</f>
        <v>1. Dirección General (Comunicaciones, Topografía).
2.Secretaria General.
3. Dirección de Gestión del Ordenamiento Social de la Propiedad.
4. Subdirección de Sistemas de Información de Tierras.</v>
      </c>
      <c r="E119" s="867" t="str">
        <f>'3-IDENTIFICACIÓN DEL RIESGO'!G47</f>
        <v>Entrega de información Topográfica fuera de los tiempos requeridos.</v>
      </c>
      <c r="F119" s="867"/>
      <c r="G119" s="419" t="s">
        <v>1184</v>
      </c>
      <c r="H119" s="386" t="s">
        <v>630</v>
      </c>
      <c r="I119" s="419" t="s">
        <v>1188</v>
      </c>
      <c r="J119" s="419" t="s">
        <v>1187</v>
      </c>
      <c r="K119" s="419" t="s">
        <v>1186</v>
      </c>
      <c r="L119" s="419" t="s">
        <v>1185</v>
      </c>
      <c r="M119" s="420" t="s">
        <v>1178</v>
      </c>
      <c r="N119" s="397" t="s">
        <v>204</v>
      </c>
      <c r="O119" s="398">
        <f t="shared" si="47"/>
        <v>15</v>
      </c>
      <c r="P119" s="399" t="s">
        <v>214</v>
      </c>
      <c r="Q119" s="398">
        <f t="shared" si="48"/>
        <v>0</v>
      </c>
      <c r="R119" s="399" t="s">
        <v>206</v>
      </c>
      <c r="S119" s="398">
        <f t="shared" si="49"/>
        <v>15</v>
      </c>
      <c r="T119" s="399" t="s">
        <v>210</v>
      </c>
      <c r="U119" s="398">
        <f t="shared" si="30"/>
        <v>10</v>
      </c>
      <c r="V119" s="399" t="s">
        <v>207</v>
      </c>
      <c r="W119" s="398">
        <f t="shared" si="31"/>
        <v>15</v>
      </c>
      <c r="X119" s="399" t="s">
        <v>208</v>
      </c>
      <c r="Y119" s="398">
        <f t="shared" si="50"/>
        <v>15</v>
      </c>
      <c r="Z119" s="399" t="s">
        <v>209</v>
      </c>
      <c r="AA119" s="398">
        <f t="shared" si="32"/>
        <v>10</v>
      </c>
      <c r="AB119" s="434">
        <f t="shared" si="33"/>
        <v>80</v>
      </c>
      <c r="AC119" s="400" t="str">
        <f t="shared" si="34"/>
        <v>Débil</v>
      </c>
      <c r="AD119" s="401" t="s">
        <v>63</v>
      </c>
      <c r="AE119" s="402" t="str">
        <f t="shared" si="51"/>
        <v>Débil</v>
      </c>
      <c r="AF119" s="403" t="str">
        <f t="shared" si="35"/>
        <v>0</v>
      </c>
      <c r="AG119" s="861">
        <v>1</v>
      </c>
      <c r="AH119" s="850">
        <f>(AF119+AF120+AF121)/AG119</f>
        <v>0</v>
      </c>
      <c r="AI119" s="840" t="str">
        <f>IF(AH119&lt;50,"Débil",IF(AH119&lt;=99,"Moderado",IF(AH119=100,"Fuerte",IF(AH119="","ERROR"))))</f>
        <v>Débil</v>
      </c>
      <c r="AJ119" s="841" t="s">
        <v>164</v>
      </c>
      <c r="AK119" s="840">
        <f>IF(AI119="Débil",0,IF(AND(AI119="Moderado",AJ119="Directamente"),1,IF(AND(AI119="Moderado",AJ119="No disminuye"),0,IF(AND(AI119="Fuerte",AJ119="Directamente"),2,IF(AND(AI119="Fuerte",AJ119="No disminuye"),0)))))</f>
        <v>0</v>
      </c>
      <c r="AL119" s="847">
        <f>'4-VALORACIÓN DEL RIESGO'!P46-'5-CONTROLES'!AK119:AK121</f>
        <v>4.666666666666667</v>
      </c>
      <c r="AM119" s="840" t="str">
        <f>IF(AL119&lt;=5,"Casi Seguro",IF(AL119&lt;=4,"Probable",IF(AL119&lt;=3,"Posible",IF(AL119=2,"Improbable",IF(AL119=1,"Rara Vez",IF(AL119=0,"Rara Vez",IF(AL119&lt;0,"Rara Vez")))))))</f>
        <v>Casi Seguro</v>
      </c>
      <c r="AN119" s="841" t="s">
        <v>163</v>
      </c>
      <c r="AO119" s="840">
        <f>IF(AI119="Débil",0,IF(AND(AI119="Moderado",AN119="Directamente"),1,IF(AND(AI119="Moderado",AN119="Indirectamente"),0,IF(AND(AI119="Moderado",AN119="No disminuye"),0,IF(AND(AI119="Fuerte",AN119="Directamente"),2,IF(AND(AI119="Fuerte",AN119="Indirectamente"),1,IF(AND(AI119="Fuerte",AN119="No disminuye"),0)))))))</f>
        <v>0</v>
      </c>
      <c r="AP119" s="840">
        <f>'4-VALORACIÓN DEL RIESGO'!Z46-'5-CONTROLES'!AO119:AO121</f>
        <v>3</v>
      </c>
      <c r="AQ119" s="842" t="str">
        <f>IF(AP119&lt;=1,"Insignificante",IF(AP119=2,"Menor",IF(AP119=3,"Moderado",IF(AP119=4,"Mayor",IF(AP119&gt;=5,"Catastrófico")))))</f>
        <v>Moderado</v>
      </c>
      <c r="AR119" s="840" t="str">
        <f t="shared" ref="AR119" si="57">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840"/>
      <c r="AT119" s="845" t="s">
        <v>9</v>
      </c>
    </row>
    <row r="120" spans="2:46" s="396" customFormat="1" ht="24" customHeight="1" x14ac:dyDescent="0.3">
      <c r="B120" s="949"/>
      <c r="C120" s="865"/>
      <c r="D120" s="867"/>
      <c r="E120" s="867"/>
      <c r="F120" s="867"/>
      <c r="G120" s="419"/>
      <c r="H120" s="386"/>
      <c r="I120" s="419"/>
      <c r="J120" s="419"/>
      <c r="K120" s="419"/>
      <c r="L120" s="419"/>
      <c r="M120" s="420"/>
      <c r="N120" s="397"/>
      <c r="O120" s="398" t="b">
        <f t="shared" si="47"/>
        <v>0</v>
      </c>
      <c r="P120" s="399"/>
      <c r="Q120" s="398" t="b">
        <f t="shared" si="48"/>
        <v>0</v>
      </c>
      <c r="R120" s="399"/>
      <c r="S120" s="398" t="b">
        <f t="shared" si="49"/>
        <v>0</v>
      </c>
      <c r="T120" s="399"/>
      <c r="U120" s="398" t="b">
        <f t="shared" si="30"/>
        <v>0</v>
      </c>
      <c r="V120" s="399"/>
      <c r="W120" s="398" t="b">
        <f t="shared" si="31"/>
        <v>0</v>
      </c>
      <c r="X120" s="399"/>
      <c r="Y120" s="398" t="b">
        <f t="shared" si="50"/>
        <v>0</v>
      </c>
      <c r="Z120" s="399"/>
      <c r="AA120" s="398" t="b">
        <f t="shared" si="32"/>
        <v>0</v>
      </c>
      <c r="AB120" s="434">
        <f t="shared" si="33"/>
        <v>0</v>
      </c>
      <c r="AC120" s="400" t="str">
        <f t="shared" si="34"/>
        <v>Débil</v>
      </c>
      <c r="AD120" s="401"/>
      <c r="AE120" s="402" t="str">
        <f t="shared" si="51"/>
        <v>Débil</v>
      </c>
      <c r="AF120" s="403" t="str">
        <f t="shared" si="35"/>
        <v>0</v>
      </c>
      <c r="AG120" s="862"/>
      <c r="AH120" s="850"/>
      <c r="AI120" s="840"/>
      <c r="AJ120" s="841"/>
      <c r="AK120" s="840"/>
      <c r="AL120" s="848"/>
      <c r="AM120" s="840"/>
      <c r="AN120" s="841"/>
      <c r="AO120" s="840"/>
      <c r="AP120" s="840"/>
      <c r="AQ120" s="843"/>
      <c r="AR120" s="840"/>
      <c r="AS120" s="840"/>
      <c r="AT120" s="845"/>
    </row>
    <row r="121" spans="2:46" s="396" customFormat="1" ht="24" customHeight="1" thickBot="1" x14ac:dyDescent="0.35">
      <c r="B121" s="949"/>
      <c r="C121" s="865"/>
      <c r="D121" s="867"/>
      <c r="E121" s="867"/>
      <c r="F121" s="867"/>
      <c r="G121" s="419"/>
      <c r="H121" s="386"/>
      <c r="I121" s="419"/>
      <c r="J121" s="419"/>
      <c r="K121" s="419"/>
      <c r="L121" s="419"/>
      <c r="M121" s="420"/>
      <c r="N121" s="397"/>
      <c r="O121" s="398" t="b">
        <f t="shared" si="47"/>
        <v>0</v>
      </c>
      <c r="P121" s="399"/>
      <c r="Q121" s="398" t="b">
        <f t="shared" si="48"/>
        <v>0</v>
      </c>
      <c r="R121" s="399"/>
      <c r="S121" s="398" t="b">
        <f t="shared" si="49"/>
        <v>0</v>
      </c>
      <c r="T121" s="399"/>
      <c r="U121" s="398" t="b">
        <f t="shared" si="30"/>
        <v>0</v>
      </c>
      <c r="V121" s="399"/>
      <c r="W121" s="398" t="b">
        <f t="shared" si="31"/>
        <v>0</v>
      </c>
      <c r="X121" s="399"/>
      <c r="Y121" s="398" t="b">
        <f t="shared" si="50"/>
        <v>0</v>
      </c>
      <c r="Z121" s="399"/>
      <c r="AA121" s="398" t="b">
        <f t="shared" si="32"/>
        <v>0</v>
      </c>
      <c r="AB121" s="434">
        <f t="shared" si="33"/>
        <v>0</v>
      </c>
      <c r="AC121" s="400" t="str">
        <f t="shared" si="34"/>
        <v>Débil</v>
      </c>
      <c r="AD121" s="401"/>
      <c r="AE121" s="402" t="str">
        <f t="shared" si="51"/>
        <v>Débil</v>
      </c>
      <c r="AF121" s="403" t="str">
        <f t="shared" si="35"/>
        <v>0</v>
      </c>
      <c r="AG121" s="863"/>
      <c r="AH121" s="850"/>
      <c r="AI121" s="840"/>
      <c r="AJ121" s="841"/>
      <c r="AK121" s="840"/>
      <c r="AL121" s="849"/>
      <c r="AM121" s="840"/>
      <c r="AN121" s="841"/>
      <c r="AO121" s="840"/>
      <c r="AP121" s="840"/>
      <c r="AQ121" s="844"/>
      <c r="AR121" s="840"/>
      <c r="AS121" s="840"/>
      <c r="AT121" s="845"/>
    </row>
    <row r="122" spans="2:46" s="396" customFormat="1" ht="163.5" customHeight="1" x14ac:dyDescent="0.3">
      <c r="B122" s="949">
        <v>38</v>
      </c>
      <c r="C122" s="865" t="str">
        <f>'3-IDENTIFICACIÓN DEL RIESGO'!B48</f>
        <v>Gestión de la Información</v>
      </c>
      <c r="D122" s="867" t="str">
        <f>'3-IDENTIFICACIÓN DEL RIESGO'!E48</f>
        <v>1. Dirección General (Comunicaciones, Topografía).
2.Secretaria General.
3. Dirección de Gestión del Ordenamiento Social de la Propiedad.
4. Subdirección de Sistemas de Información de Tierras.</v>
      </c>
      <c r="E122" s="867" t="str">
        <f>'3-IDENTIFICACIÓN DEL RIESGO'!G48</f>
        <v>Entrega de información fuera de los estándares y requisitos técnicos mínimos.</v>
      </c>
      <c r="F122" s="867"/>
      <c r="G122" s="419" t="s">
        <v>1184</v>
      </c>
      <c r="H122" s="386" t="s">
        <v>630</v>
      </c>
      <c r="I122" s="419" t="s">
        <v>1189</v>
      </c>
      <c r="J122" s="419" t="s">
        <v>1190</v>
      </c>
      <c r="K122" s="419" t="s">
        <v>1191</v>
      </c>
      <c r="L122" s="419" t="s">
        <v>1192</v>
      </c>
      <c r="M122" s="420" t="s">
        <v>1179</v>
      </c>
      <c r="N122" s="397" t="s">
        <v>204</v>
      </c>
      <c r="O122" s="398">
        <f t="shared" si="47"/>
        <v>15</v>
      </c>
      <c r="P122" s="399" t="s">
        <v>214</v>
      </c>
      <c r="Q122" s="398">
        <f t="shared" si="48"/>
        <v>0</v>
      </c>
      <c r="R122" s="399" t="s">
        <v>206</v>
      </c>
      <c r="S122" s="398">
        <f t="shared" si="49"/>
        <v>15</v>
      </c>
      <c r="T122" s="399" t="s">
        <v>60</v>
      </c>
      <c r="U122" s="398">
        <f t="shared" si="30"/>
        <v>15</v>
      </c>
      <c r="V122" s="399" t="s">
        <v>207</v>
      </c>
      <c r="W122" s="398">
        <f t="shared" si="31"/>
        <v>15</v>
      </c>
      <c r="X122" s="399" t="s">
        <v>208</v>
      </c>
      <c r="Y122" s="398">
        <f t="shared" si="50"/>
        <v>15</v>
      </c>
      <c r="Z122" s="399" t="s">
        <v>209</v>
      </c>
      <c r="AA122" s="398">
        <f t="shared" si="32"/>
        <v>10</v>
      </c>
      <c r="AB122" s="434">
        <f t="shared" si="33"/>
        <v>85</v>
      </c>
      <c r="AC122" s="400" t="str">
        <f t="shared" si="34"/>
        <v>Débil</v>
      </c>
      <c r="AD122" s="401" t="s">
        <v>63</v>
      </c>
      <c r="AE122" s="402" t="str">
        <f t="shared" si="51"/>
        <v>Débil</v>
      </c>
      <c r="AF122" s="403" t="str">
        <f t="shared" si="35"/>
        <v>0</v>
      </c>
      <c r="AG122" s="861">
        <v>1</v>
      </c>
      <c r="AH122" s="850">
        <f>(AF122+AF123+AF124)/AG122</f>
        <v>0</v>
      </c>
      <c r="AI122" s="840" t="str">
        <f>IF(AH122&lt;50,"Débil",IF(AH122&lt;=99,"Moderado",IF(AH122=100,"Fuerte",IF(AH122="","ERROR"))))</f>
        <v>Débil</v>
      </c>
      <c r="AJ122" s="841" t="s">
        <v>162</v>
      </c>
      <c r="AK122" s="840">
        <f>IF(AI122="Débil",0,IF(AND(AI122="Moderado",AJ122="Directamente"),1,IF(AND(AI122="Moderado",AJ122="No disminuye"),0,IF(AND(AI122="Fuerte",AJ122="Directamente"),2,IF(AND(AI122="Fuerte",AJ122="No disminuye"),0)))))</f>
        <v>0</v>
      </c>
      <c r="AL122" s="847">
        <f>'4-VALORACIÓN DEL RIESGO'!P47-'5-CONTROLES'!AK122:AK124</f>
        <v>4</v>
      </c>
      <c r="AM122" s="840" t="str">
        <f>IF(AL122=5,"Casi Seguro",IF(AL122=4,"Probable",IF(AL122=3,"Posible",IF(AL122=2,"Improbable",IF(AL122=1,"Rara Vez",IF(AL122=0,"Rara Vez",IF(AL122&lt;0,"Rara Vez")))))))</f>
        <v>Probable</v>
      </c>
      <c r="AN122" s="841" t="s">
        <v>164</v>
      </c>
      <c r="AO122" s="840">
        <f>IF(AI122="Débil",0,IF(AND(AI122="Moderado",AN122="Directamente"),1,IF(AND(AI122="Moderado",AN122="Indirectamente"),0,IF(AND(AI122="Moderado",AN122="No disminuye"),0,IF(AND(AI122="Fuerte",AN122="Directamente"),2,IF(AND(AI122="Fuerte",AN122="Indirectamente"),1,IF(AND(AI122="Fuerte",AN122="No disminuye"),0)))))))</f>
        <v>0</v>
      </c>
      <c r="AP122" s="850">
        <f>'4-VALORACIÓN DEL RIESGO'!Z47-'5-CONTROLES'!AO122:AO124</f>
        <v>3.3333333333333335</v>
      </c>
      <c r="AQ122" s="842" t="str">
        <f>IF(AP122&lt;=1,"Insignificante",IF(AP122&lt;=2,"Menor",IF(AP122&lt;=3,"Moderado",IF(AP122&lt;=4,"Mayor",IF(AP122&gt;=5,"Catastrófico")))))</f>
        <v>Mayor</v>
      </c>
      <c r="AR122" s="840" t="str">
        <f t="shared" ref="AR122" si="58">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840"/>
      <c r="AT122" s="845" t="s">
        <v>9</v>
      </c>
    </row>
    <row r="123" spans="2:46" s="396" customFormat="1" ht="24" customHeight="1" x14ac:dyDescent="0.3">
      <c r="B123" s="949"/>
      <c r="C123" s="865"/>
      <c r="D123" s="867"/>
      <c r="E123" s="867"/>
      <c r="F123" s="867"/>
      <c r="G123" s="419"/>
      <c r="H123" s="386"/>
      <c r="I123" s="419"/>
      <c r="J123" s="419"/>
      <c r="K123" s="419"/>
      <c r="L123" s="419"/>
      <c r="M123" s="420"/>
      <c r="N123" s="397"/>
      <c r="O123" s="398" t="b">
        <f t="shared" si="47"/>
        <v>0</v>
      </c>
      <c r="P123" s="399"/>
      <c r="Q123" s="398" t="b">
        <f t="shared" si="48"/>
        <v>0</v>
      </c>
      <c r="R123" s="399"/>
      <c r="S123" s="398" t="b">
        <f t="shared" si="49"/>
        <v>0</v>
      </c>
      <c r="T123" s="399"/>
      <c r="U123" s="398" t="b">
        <f t="shared" si="30"/>
        <v>0</v>
      </c>
      <c r="V123" s="399"/>
      <c r="W123" s="398" t="b">
        <f t="shared" si="31"/>
        <v>0</v>
      </c>
      <c r="X123" s="399"/>
      <c r="Y123" s="398" t="b">
        <f t="shared" si="50"/>
        <v>0</v>
      </c>
      <c r="Z123" s="399"/>
      <c r="AA123" s="398" t="b">
        <f t="shared" si="32"/>
        <v>0</v>
      </c>
      <c r="AB123" s="434">
        <f t="shared" si="33"/>
        <v>0</v>
      </c>
      <c r="AC123" s="400" t="str">
        <f t="shared" si="34"/>
        <v>Débil</v>
      </c>
      <c r="AD123" s="401"/>
      <c r="AE123" s="402" t="str">
        <f t="shared" si="51"/>
        <v>Débil</v>
      </c>
      <c r="AF123" s="403" t="str">
        <f t="shared" si="35"/>
        <v>0</v>
      </c>
      <c r="AG123" s="862"/>
      <c r="AH123" s="850"/>
      <c r="AI123" s="840"/>
      <c r="AJ123" s="841"/>
      <c r="AK123" s="840"/>
      <c r="AL123" s="848"/>
      <c r="AM123" s="840"/>
      <c r="AN123" s="841"/>
      <c r="AO123" s="840"/>
      <c r="AP123" s="850"/>
      <c r="AQ123" s="843"/>
      <c r="AR123" s="840"/>
      <c r="AS123" s="840"/>
      <c r="AT123" s="845"/>
    </row>
    <row r="124" spans="2:46" s="396" customFormat="1" ht="24" customHeight="1" thickBot="1" x14ac:dyDescent="0.35">
      <c r="B124" s="949"/>
      <c r="C124" s="865"/>
      <c r="D124" s="867"/>
      <c r="E124" s="867"/>
      <c r="F124" s="867"/>
      <c r="G124" s="419"/>
      <c r="H124" s="386"/>
      <c r="I124" s="419"/>
      <c r="J124" s="419"/>
      <c r="K124" s="419"/>
      <c r="L124" s="419"/>
      <c r="M124" s="420"/>
      <c r="N124" s="397"/>
      <c r="O124" s="398" t="b">
        <f t="shared" si="47"/>
        <v>0</v>
      </c>
      <c r="P124" s="399"/>
      <c r="Q124" s="398" t="b">
        <f t="shared" si="48"/>
        <v>0</v>
      </c>
      <c r="R124" s="399"/>
      <c r="S124" s="398" t="b">
        <f t="shared" si="49"/>
        <v>0</v>
      </c>
      <c r="T124" s="399"/>
      <c r="U124" s="398" t="b">
        <f t="shared" si="30"/>
        <v>0</v>
      </c>
      <c r="V124" s="399"/>
      <c r="W124" s="398" t="b">
        <f t="shared" si="31"/>
        <v>0</v>
      </c>
      <c r="X124" s="399"/>
      <c r="Y124" s="398" t="b">
        <f t="shared" si="50"/>
        <v>0</v>
      </c>
      <c r="Z124" s="399"/>
      <c r="AA124" s="398" t="b">
        <f t="shared" si="32"/>
        <v>0</v>
      </c>
      <c r="AB124" s="434">
        <f t="shared" si="33"/>
        <v>0</v>
      </c>
      <c r="AC124" s="400" t="str">
        <f t="shared" si="34"/>
        <v>Débil</v>
      </c>
      <c r="AD124" s="401"/>
      <c r="AE124" s="402" t="str">
        <f t="shared" si="51"/>
        <v>Débil</v>
      </c>
      <c r="AF124" s="403" t="str">
        <f t="shared" si="35"/>
        <v>0</v>
      </c>
      <c r="AG124" s="863"/>
      <c r="AH124" s="850"/>
      <c r="AI124" s="840"/>
      <c r="AJ124" s="841"/>
      <c r="AK124" s="840"/>
      <c r="AL124" s="849"/>
      <c r="AM124" s="840"/>
      <c r="AN124" s="841"/>
      <c r="AO124" s="840"/>
      <c r="AP124" s="850"/>
      <c r="AQ124" s="844"/>
      <c r="AR124" s="840"/>
      <c r="AS124" s="840"/>
      <c r="AT124" s="845"/>
    </row>
    <row r="125" spans="2:46" s="396" customFormat="1" ht="163.5" customHeight="1" x14ac:dyDescent="0.3">
      <c r="B125" s="949">
        <v>39</v>
      </c>
      <c r="C125" s="865" t="str">
        <f>'3-IDENTIFICACIÓN DEL RIESGO'!B49</f>
        <v>Gestión de la Información</v>
      </c>
      <c r="D125" s="867" t="str">
        <f>'3-IDENTIFICACIÓN DEL RIESGO'!E49</f>
        <v>1. Dirección General (Comunicaciones, Topografía).
2.Secretaria General.
3. Dirección de Gestión del Ordenamiento Social de la Propiedad.
4. Subdirección de Sistemas de Información de Tierras.</v>
      </c>
      <c r="E125" s="867" t="str">
        <f>'3-IDENTIFICACIÓN DEL RIESGO'!G49</f>
        <v>Incumplir los Acuerdos de niveles de servicio (SLA) de la mesa de servicios de TI</v>
      </c>
      <c r="F125" s="867"/>
      <c r="G125" s="419" t="s">
        <v>1166</v>
      </c>
      <c r="H125" s="386" t="s">
        <v>632</v>
      </c>
      <c r="I125" s="419" t="s">
        <v>1803</v>
      </c>
      <c r="J125" s="419" t="s">
        <v>1801</v>
      </c>
      <c r="K125" s="419" t="s">
        <v>1802</v>
      </c>
      <c r="L125" s="419" t="s">
        <v>1800</v>
      </c>
      <c r="M125" s="420" t="s">
        <v>1799</v>
      </c>
      <c r="N125" s="397" t="s">
        <v>236</v>
      </c>
      <c r="O125" s="398">
        <f t="shared" si="47"/>
        <v>0</v>
      </c>
      <c r="P125" s="399" t="s">
        <v>214</v>
      </c>
      <c r="Q125" s="398">
        <f t="shared" si="48"/>
        <v>0</v>
      </c>
      <c r="R125" s="399" t="s">
        <v>239</v>
      </c>
      <c r="S125" s="398">
        <f t="shared" si="49"/>
        <v>0</v>
      </c>
      <c r="T125" s="399" t="s">
        <v>210</v>
      </c>
      <c r="U125" s="398">
        <f t="shared" si="30"/>
        <v>10</v>
      </c>
      <c r="V125" s="399" t="s">
        <v>207</v>
      </c>
      <c r="W125" s="398">
        <f t="shared" si="31"/>
        <v>15</v>
      </c>
      <c r="X125" s="399" t="s">
        <v>212</v>
      </c>
      <c r="Y125" s="398">
        <f t="shared" si="50"/>
        <v>0</v>
      </c>
      <c r="Z125" s="399" t="s">
        <v>209</v>
      </c>
      <c r="AA125" s="398">
        <f t="shared" si="32"/>
        <v>10</v>
      </c>
      <c r="AB125" s="434">
        <f t="shared" si="33"/>
        <v>35</v>
      </c>
      <c r="AC125" s="400" t="str">
        <f t="shared" si="34"/>
        <v>Débil</v>
      </c>
      <c r="AD125" s="401" t="s">
        <v>63</v>
      </c>
      <c r="AE125" s="402" t="str">
        <f t="shared" si="51"/>
        <v>Débil</v>
      </c>
      <c r="AF125" s="403" t="str">
        <f t="shared" si="35"/>
        <v>0</v>
      </c>
      <c r="AG125" s="861">
        <v>1</v>
      </c>
      <c r="AH125" s="850">
        <f>(AF125+AF126+AF127)/AG125</f>
        <v>0</v>
      </c>
      <c r="AI125" s="840" t="str">
        <f>IF(AH125&lt;50,"Débil",IF(AH125&lt;=99,"Moderado",IF(AH125=100,"Fuerte",IF(AH125="","ERROR"))))</f>
        <v>Débil</v>
      </c>
      <c r="AJ125" s="841" t="s">
        <v>162</v>
      </c>
      <c r="AK125" s="840">
        <f>IF(AI125="Débil",0,IF(AND(AI125="Moderado",AJ125="Directamente"),1,IF(AND(AI125="Moderado",AJ125="No disminuye"),0,IF(AND(AI125="Fuerte",AJ125="Directamente"),2,IF(AND(AI125="Fuerte",AJ125="No disminuye"),0)))))</f>
        <v>0</v>
      </c>
      <c r="AL125" s="842">
        <f>'4-VALORACIÓN DEL RIESGO'!P48-'5-CONTROLES'!AK125:AK127</f>
        <v>4</v>
      </c>
      <c r="AM125" s="840" t="str">
        <f>IF(AL125=5,"Casi Seguro",IF(AL125=4,"Probable",IF(AL125=3,"Posible",IF(AL125=2,"Improbable",IF(AL125=1,"Rara Vez",IF(AL125=0,"Rara Vez",IF(AL125&lt;0,"Rara Vez")))))))</f>
        <v>Probable</v>
      </c>
      <c r="AN125" s="841" t="s">
        <v>164</v>
      </c>
      <c r="AO125" s="840">
        <f>IF(AI125="Débil",0,IF(AND(AI125="Moderado",AN125="Directamente"),1,IF(AND(AI125="Moderado",AN125="Indirectamente"),0,IF(AND(AI125="Moderado",AN125="No disminuye"),0,IF(AND(AI125="Fuerte",AN125="Directamente"),2,IF(AND(AI125="Fuerte",AN125="Indirectamente"),1,IF(AND(AI125="Fuerte",AN125="No disminuye"),0)))))))</f>
        <v>0</v>
      </c>
      <c r="AP125" s="840">
        <f>'4-VALORACIÓN DEL RIESGO'!Z48-'5-CONTROLES'!AO125:AO127</f>
        <v>4</v>
      </c>
      <c r="AQ125" s="842" t="str">
        <f>IF(AP125&lt;=1,"Insignificante",IF(AP125=2,"Menor",IF(AP125=3,"Moderado",IF(AP125=4,"Mayor",IF(AP125&gt;=5,"Catastrófico")))))</f>
        <v>Mayor</v>
      </c>
      <c r="AR125" s="840" t="str">
        <f t="shared" ref="AR125" si="59">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840"/>
      <c r="AT125" s="845" t="s">
        <v>9</v>
      </c>
    </row>
    <row r="126" spans="2:46" s="396" customFormat="1" ht="22.5" customHeight="1" x14ac:dyDescent="0.3">
      <c r="B126" s="949"/>
      <c r="C126" s="865"/>
      <c r="D126" s="867"/>
      <c r="E126" s="867"/>
      <c r="F126" s="867"/>
      <c r="G126" s="419"/>
      <c r="H126" s="386"/>
      <c r="I126" s="419"/>
      <c r="J126" s="419"/>
      <c r="K126" s="419"/>
      <c r="L126" s="419"/>
      <c r="M126" s="420"/>
      <c r="N126" s="397"/>
      <c r="O126" s="398" t="b">
        <f t="shared" si="47"/>
        <v>0</v>
      </c>
      <c r="P126" s="399"/>
      <c r="Q126" s="398" t="b">
        <f t="shared" si="48"/>
        <v>0</v>
      </c>
      <c r="R126" s="399"/>
      <c r="S126" s="398" t="b">
        <f t="shared" si="49"/>
        <v>0</v>
      </c>
      <c r="T126" s="399"/>
      <c r="U126" s="398" t="b">
        <f t="shared" si="30"/>
        <v>0</v>
      </c>
      <c r="V126" s="399"/>
      <c r="W126" s="398" t="b">
        <f t="shared" si="31"/>
        <v>0</v>
      </c>
      <c r="X126" s="399"/>
      <c r="Y126" s="398" t="b">
        <f t="shared" si="50"/>
        <v>0</v>
      </c>
      <c r="Z126" s="399"/>
      <c r="AA126" s="398" t="b">
        <f t="shared" si="32"/>
        <v>0</v>
      </c>
      <c r="AB126" s="434">
        <f t="shared" si="33"/>
        <v>0</v>
      </c>
      <c r="AC126" s="400" t="str">
        <f t="shared" si="34"/>
        <v>Débil</v>
      </c>
      <c r="AD126" s="401"/>
      <c r="AE126" s="402" t="str">
        <f t="shared" si="51"/>
        <v>Débil</v>
      </c>
      <c r="AF126" s="403" t="str">
        <f t="shared" si="35"/>
        <v>0</v>
      </c>
      <c r="AG126" s="862"/>
      <c r="AH126" s="850"/>
      <c r="AI126" s="840"/>
      <c r="AJ126" s="841"/>
      <c r="AK126" s="840"/>
      <c r="AL126" s="843"/>
      <c r="AM126" s="840"/>
      <c r="AN126" s="841"/>
      <c r="AO126" s="840"/>
      <c r="AP126" s="840"/>
      <c r="AQ126" s="843"/>
      <c r="AR126" s="840"/>
      <c r="AS126" s="840"/>
      <c r="AT126" s="845"/>
    </row>
    <row r="127" spans="2:46" s="396" customFormat="1" ht="22.5" customHeight="1" thickBot="1" x14ac:dyDescent="0.35">
      <c r="B127" s="949"/>
      <c r="C127" s="865"/>
      <c r="D127" s="867"/>
      <c r="E127" s="867"/>
      <c r="F127" s="867"/>
      <c r="G127" s="419"/>
      <c r="H127" s="386"/>
      <c r="I127" s="419"/>
      <c r="J127" s="419"/>
      <c r="K127" s="419"/>
      <c r="L127" s="419"/>
      <c r="M127" s="420"/>
      <c r="N127" s="397" t="s">
        <v>236</v>
      </c>
      <c r="O127" s="398"/>
      <c r="P127" s="399" t="s">
        <v>214</v>
      </c>
      <c r="Q127" s="398">
        <f t="shared" si="48"/>
        <v>0</v>
      </c>
      <c r="R127" s="399" t="s">
        <v>239</v>
      </c>
      <c r="S127" s="398">
        <f t="shared" si="49"/>
        <v>0</v>
      </c>
      <c r="T127" s="399" t="s">
        <v>241</v>
      </c>
      <c r="U127" s="398">
        <f t="shared" si="30"/>
        <v>0</v>
      </c>
      <c r="V127" s="399"/>
      <c r="W127" s="398" t="b">
        <f t="shared" si="31"/>
        <v>0</v>
      </c>
      <c r="X127" s="399"/>
      <c r="Y127" s="398" t="b">
        <f t="shared" si="50"/>
        <v>0</v>
      </c>
      <c r="Z127" s="399"/>
      <c r="AA127" s="398" t="b">
        <f t="shared" si="32"/>
        <v>0</v>
      </c>
      <c r="AB127" s="434">
        <f t="shared" si="33"/>
        <v>0</v>
      </c>
      <c r="AC127" s="400" t="str">
        <f t="shared" si="34"/>
        <v>Débil</v>
      </c>
      <c r="AD127" s="401"/>
      <c r="AE127" s="402" t="str">
        <f t="shared" si="51"/>
        <v>Débil</v>
      </c>
      <c r="AF127" s="403" t="str">
        <f t="shared" si="35"/>
        <v>0</v>
      </c>
      <c r="AG127" s="863"/>
      <c r="AH127" s="850"/>
      <c r="AI127" s="840"/>
      <c r="AJ127" s="841"/>
      <c r="AK127" s="840"/>
      <c r="AL127" s="844"/>
      <c r="AM127" s="840"/>
      <c r="AN127" s="841"/>
      <c r="AO127" s="840"/>
      <c r="AP127" s="840"/>
      <c r="AQ127" s="844"/>
      <c r="AR127" s="840"/>
      <c r="AS127" s="840"/>
      <c r="AT127" s="845"/>
    </row>
    <row r="128" spans="2:46" s="396" customFormat="1" ht="163.5" customHeight="1" x14ac:dyDescent="0.3">
      <c r="B128" s="949">
        <v>40</v>
      </c>
      <c r="C128" s="865" t="str">
        <f>'3-IDENTIFICACIÓN DEL RIESGO'!B50</f>
        <v>Gestión de la Información</v>
      </c>
      <c r="D128" s="867" t="str">
        <f>'3-IDENTIFICACIÓN DEL RIESGO'!E50</f>
        <v>1. Dirección General (Comunicaciones, Topografía).
2.Secretaria General.
3. Dirección de Gestión del Ordenamiento Social de la Propiedad.
4. Subdirección de Sistemas de Información de Tierras.</v>
      </c>
      <c r="E128" s="867" t="str">
        <f>'3-IDENTIFICACIÓN DEL RIESGO'!G50</f>
        <v xml:space="preserve">
Incumplir los tiempos de entrega de desarrollo y ajustes a las aplicaciones de la Agencia.</v>
      </c>
      <c r="F128" s="867"/>
      <c r="G128" s="419" t="s">
        <v>1857</v>
      </c>
      <c r="H128" s="386" t="s">
        <v>630</v>
      </c>
      <c r="I128" s="419" t="s">
        <v>1856</v>
      </c>
      <c r="J128" s="419" t="s">
        <v>1853</v>
      </c>
      <c r="K128" s="419" t="s">
        <v>1854</v>
      </c>
      <c r="L128" s="419" t="s">
        <v>1855</v>
      </c>
      <c r="M128" s="420" t="s">
        <v>1852</v>
      </c>
      <c r="N128" s="397" t="s">
        <v>204</v>
      </c>
      <c r="O128" s="398">
        <f t="shared" si="47"/>
        <v>15</v>
      </c>
      <c r="P128" s="399" t="s">
        <v>205</v>
      </c>
      <c r="Q128" s="398">
        <f t="shared" si="48"/>
        <v>15</v>
      </c>
      <c r="R128" s="399" t="s">
        <v>206</v>
      </c>
      <c r="S128" s="398">
        <f t="shared" si="49"/>
        <v>15</v>
      </c>
      <c r="T128" s="399" t="s">
        <v>60</v>
      </c>
      <c r="U128" s="398">
        <f t="shared" si="30"/>
        <v>15</v>
      </c>
      <c r="V128" s="399" t="s">
        <v>207</v>
      </c>
      <c r="W128" s="398">
        <f t="shared" si="31"/>
        <v>15</v>
      </c>
      <c r="X128" s="399" t="s">
        <v>208</v>
      </c>
      <c r="Y128" s="398">
        <f t="shared" si="50"/>
        <v>15</v>
      </c>
      <c r="Z128" s="399" t="s">
        <v>209</v>
      </c>
      <c r="AA128" s="398">
        <f t="shared" si="32"/>
        <v>10</v>
      </c>
      <c r="AB128" s="434">
        <f t="shared" si="33"/>
        <v>100</v>
      </c>
      <c r="AC128" s="400" t="str">
        <f t="shared" si="34"/>
        <v>Fuerte</v>
      </c>
      <c r="AD128" s="401" t="s">
        <v>63</v>
      </c>
      <c r="AE128" s="402" t="str">
        <f t="shared" si="51"/>
        <v>Fuerte</v>
      </c>
      <c r="AF128" s="403" t="str">
        <f t="shared" si="35"/>
        <v>100</v>
      </c>
      <c r="AG128" s="861">
        <v>1</v>
      </c>
      <c r="AH128" s="850">
        <f>(AF128+AF129+AF130)/AG128</f>
        <v>100</v>
      </c>
      <c r="AI128" s="840" t="str">
        <f>IF(AH128&lt;50,"Débil",IF(AH128&lt;=99,"Moderado",IF(AH128=100,"Fuerte",IF(AH128="","ERROR"))))</f>
        <v>Fuerte</v>
      </c>
      <c r="AJ128" s="841" t="s">
        <v>162</v>
      </c>
      <c r="AK128" s="840">
        <f>IF(AI128="Débil",0,IF(AND(AI128="Moderado",AJ128="Directamente"),1,IF(AND(AI128="Moderado",AJ128="No disminuye"),0,IF(AND(AI128="Fuerte",AJ128="Directamente"),2,IF(AND(AI128="Fuerte",AJ128="No disminuye"),0)))))</f>
        <v>2</v>
      </c>
      <c r="AL128" s="842">
        <f>'4-VALORACIÓN DEL RIESGO'!P49-'5-CONTROLES'!AK128:AK130</f>
        <v>3</v>
      </c>
      <c r="AM128" s="840" t="str">
        <f>IF(AL128=5,"Casi Seguro",IF(AL128=4,"Probable",IF(AL128=3,"Posible",IF(AL128=2,"Improbable",IF(AL128=1,"Rara Vez",IF(AL128=0,"Rara Vez",IF(AL128&lt;0,"Rara Vez")))))))</f>
        <v>Posible</v>
      </c>
      <c r="AN128" s="841" t="s">
        <v>164</v>
      </c>
      <c r="AO128" s="840">
        <f>IF(AI128="Débil",0,IF(AND(AI128="Moderado",AN128="Directamente"),1,IF(AND(AI128="Moderado",AN128="Indirectamente"),0,IF(AND(AI128="Moderado",AN128="No disminuye"),0,IF(AND(AI128="Fuerte",AN128="Directamente"),2,IF(AND(AI128="Fuerte",AN128="Indirectamente"),1,IF(AND(AI128="Fuerte",AN128="No disminuye"),0)))))))</f>
        <v>0</v>
      </c>
      <c r="AP128" s="840">
        <f>'4-VALORACIÓN DEL RIESGO'!Z49-'5-CONTROLES'!AO128:AO130</f>
        <v>4</v>
      </c>
      <c r="AQ128" s="842" t="str">
        <f>IF(AP128&lt;=1,"Insignificante",IF(AP128=2,"Menor",IF(AP128=3,"Moderado",IF(AP128=4,"Mayor",IF(AP128&gt;=5,"Catastrófico")))))</f>
        <v>Mayor</v>
      </c>
      <c r="AR128" s="840" t="str">
        <f t="shared" ref="AR128" si="60">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840"/>
      <c r="AT128" s="845" t="s">
        <v>9</v>
      </c>
    </row>
    <row r="129" spans="2:46" s="396" customFormat="1" ht="27" customHeight="1" x14ac:dyDescent="0.3">
      <c r="B129" s="949"/>
      <c r="C129" s="865"/>
      <c r="D129" s="867"/>
      <c r="E129" s="867"/>
      <c r="F129" s="867"/>
      <c r="G129" s="419"/>
      <c r="H129" s="386"/>
      <c r="I129" s="419"/>
      <c r="J129" s="419"/>
      <c r="K129" s="419"/>
      <c r="L129" s="419"/>
      <c r="M129" s="420"/>
      <c r="N129" s="397"/>
      <c r="O129" s="398" t="b">
        <f t="shared" si="47"/>
        <v>0</v>
      </c>
      <c r="P129" s="399"/>
      <c r="Q129" s="398" t="b">
        <f t="shared" si="48"/>
        <v>0</v>
      </c>
      <c r="R129" s="399"/>
      <c r="S129" s="398" t="b">
        <f t="shared" si="49"/>
        <v>0</v>
      </c>
      <c r="T129" s="399"/>
      <c r="U129" s="398" t="b">
        <f t="shared" si="30"/>
        <v>0</v>
      </c>
      <c r="V129" s="399"/>
      <c r="W129" s="398" t="b">
        <f t="shared" si="31"/>
        <v>0</v>
      </c>
      <c r="X129" s="399"/>
      <c r="Y129" s="398" t="b">
        <f t="shared" si="50"/>
        <v>0</v>
      </c>
      <c r="Z129" s="399"/>
      <c r="AA129" s="398" t="b">
        <f t="shared" si="32"/>
        <v>0</v>
      </c>
      <c r="AB129" s="434">
        <f t="shared" si="33"/>
        <v>0</v>
      </c>
      <c r="AC129" s="400" t="str">
        <f t="shared" si="34"/>
        <v>Débil</v>
      </c>
      <c r="AD129" s="401"/>
      <c r="AE129" s="402" t="str">
        <f t="shared" si="51"/>
        <v>Débil</v>
      </c>
      <c r="AF129" s="403" t="str">
        <f t="shared" si="35"/>
        <v>0</v>
      </c>
      <c r="AG129" s="862"/>
      <c r="AH129" s="850"/>
      <c r="AI129" s="840"/>
      <c r="AJ129" s="841"/>
      <c r="AK129" s="840"/>
      <c r="AL129" s="843"/>
      <c r="AM129" s="840"/>
      <c r="AN129" s="841"/>
      <c r="AO129" s="840"/>
      <c r="AP129" s="840"/>
      <c r="AQ129" s="843"/>
      <c r="AR129" s="840"/>
      <c r="AS129" s="840"/>
      <c r="AT129" s="845"/>
    </row>
    <row r="130" spans="2:46" s="396" customFormat="1" ht="27" customHeight="1" thickBot="1" x14ac:dyDescent="0.35">
      <c r="B130" s="949"/>
      <c r="C130" s="865"/>
      <c r="D130" s="867"/>
      <c r="E130" s="867"/>
      <c r="F130" s="867"/>
      <c r="G130" s="419"/>
      <c r="H130" s="386"/>
      <c r="I130" s="419"/>
      <c r="J130" s="419"/>
      <c r="K130" s="419"/>
      <c r="L130" s="419"/>
      <c r="M130" s="420"/>
      <c r="N130" s="397"/>
      <c r="O130" s="398" t="b">
        <f t="shared" si="47"/>
        <v>0</v>
      </c>
      <c r="P130" s="399"/>
      <c r="Q130" s="398" t="b">
        <f t="shared" si="48"/>
        <v>0</v>
      </c>
      <c r="R130" s="399"/>
      <c r="S130" s="398" t="b">
        <f t="shared" si="49"/>
        <v>0</v>
      </c>
      <c r="T130" s="399"/>
      <c r="U130" s="398" t="b">
        <f t="shared" si="30"/>
        <v>0</v>
      </c>
      <c r="V130" s="399"/>
      <c r="W130" s="398" t="b">
        <f t="shared" si="31"/>
        <v>0</v>
      </c>
      <c r="X130" s="399"/>
      <c r="Y130" s="398" t="b">
        <f t="shared" si="50"/>
        <v>0</v>
      </c>
      <c r="Z130" s="399"/>
      <c r="AA130" s="398" t="b">
        <f t="shared" si="32"/>
        <v>0</v>
      </c>
      <c r="AB130" s="434">
        <f t="shared" si="33"/>
        <v>0</v>
      </c>
      <c r="AC130" s="400" t="str">
        <f t="shared" si="34"/>
        <v>Débil</v>
      </c>
      <c r="AD130" s="401"/>
      <c r="AE130" s="402" t="str">
        <f t="shared" si="51"/>
        <v>Débil</v>
      </c>
      <c r="AF130" s="403" t="str">
        <f t="shared" si="35"/>
        <v>0</v>
      </c>
      <c r="AG130" s="863"/>
      <c r="AH130" s="850"/>
      <c r="AI130" s="840"/>
      <c r="AJ130" s="841"/>
      <c r="AK130" s="840"/>
      <c r="AL130" s="844"/>
      <c r="AM130" s="840"/>
      <c r="AN130" s="841"/>
      <c r="AO130" s="840"/>
      <c r="AP130" s="840"/>
      <c r="AQ130" s="844"/>
      <c r="AR130" s="840"/>
      <c r="AS130" s="840"/>
      <c r="AT130" s="845"/>
    </row>
    <row r="131" spans="2:46" s="396" customFormat="1" ht="163.5" customHeight="1" x14ac:dyDescent="0.3">
      <c r="B131" s="949">
        <v>41</v>
      </c>
      <c r="C131" s="865" t="str">
        <f>'3-IDENTIFICACIÓN DEL RIESGO'!B51</f>
        <v>Gestión de la Información</v>
      </c>
      <c r="D131" s="867" t="str">
        <f>'3-IDENTIFICACIÓN DEL RIESGO'!E51</f>
        <v>1. Dirección General (Comunicaciones, Topografía).
2.Secretaria General.
3. Dirección de Gestión del Ordenamiento Social de la Propiedad.
4. Subdirección de Sistemas de Información de Tierras.</v>
      </c>
      <c r="E131" s="867" t="str">
        <f>'3-IDENTIFICACIÓN DEL RIESGO'!G51</f>
        <v xml:space="preserve">Interrupción en la prestación de los servicios de TI </v>
      </c>
      <c r="F131" s="867"/>
      <c r="G131" s="419" t="s">
        <v>1146</v>
      </c>
      <c r="H131" s="386" t="s">
        <v>632</v>
      </c>
      <c r="I131" s="419" t="s">
        <v>1829</v>
      </c>
      <c r="J131" s="419" t="s">
        <v>1822</v>
      </c>
      <c r="K131" s="419" t="s">
        <v>1830</v>
      </c>
      <c r="L131" s="419" t="s">
        <v>1831</v>
      </c>
      <c r="M131" s="420" t="s">
        <v>1821</v>
      </c>
      <c r="N131" s="397" t="s">
        <v>204</v>
      </c>
      <c r="O131" s="398">
        <f t="shared" si="47"/>
        <v>15</v>
      </c>
      <c r="P131" s="399" t="s">
        <v>205</v>
      </c>
      <c r="Q131" s="398">
        <f t="shared" si="48"/>
        <v>15</v>
      </c>
      <c r="R131" s="399" t="s">
        <v>206</v>
      </c>
      <c r="S131" s="398">
        <f t="shared" si="49"/>
        <v>15</v>
      </c>
      <c r="T131" s="399" t="s">
        <v>60</v>
      </c>
      <c r="U131" s="398">
        <f t="shared" si="30"/>
        <v>15</v>
      </c>
      <c r="V131" s="399" t="s">
        <v>207</v>
      </c>
      <c r="W131" s="398">
        <f t="shared" si="31"/>
        <v>15</v>
      </c>
      <c r="X131" s="399" t="s">
        <v>208</v>
      </c>
      <c r="Y131" s="398">
        <f t="shared" si="50"/>
        <v>15</v>
      </c>
      <c r="Z131" s="399" t="s">
        <v>209</v>
      </c>
      <c r="AA131" s="398">
        <f t="shared" si="32"/>
        <v>10</v>
      </c>
      <c r="AB131" s="434">
        <f t="shared" si="33"/>
        <v>100</v>
      </c>
      <c r="AC131" s="400" t="str">
        <f t="shared" si="34"/>
        <v>Fuerte</v>
      </c>
      <c r="AD131" s="401" t="s">
        <v>63</v>
      </c>
      <c r="AE131" s="402" t="str">
        <f t="shared" si="51"/>
        <v>Fuerte</v>
      </c>
      <c r="AF131" s="403" t="str">
        <f t="shared" si="35"/>
        <v>100</v>
      </c>
      <c r="AG131" s="861">
        <v>2</v>
      </c>
      <c r="AH131" s="850">
        <f>(AF131+AF132+AF133)/AG131</f>
        <v>50</v>
      </c>
      <c r="AI131" s="840" t="str">
        <f>IF(AH131&lt;50,"Débil",IF(AH131&lt;=99,"Moderado",IF(AH131=100,"Fuerte",IF(AH131="","ERROR"))))</f>
        <v>Moderado</v>
      </c>
      <c r="AJ131" s="841" t="s">
        <v>162</v>
      </c>
      <c r="AK131" s="840">
        <f>IF(AI131="Débil",0,IF(AND(AI131="Moderado",AJ131="Directamente"),1,IF(AND(AI131="Moderado",AJ131="No disminuye"),0,IF(AND(AI131="Fuerte",AJ131="Directamente"),2,IF(AND(AI131="Fuerte",AJ131="No disminuye"),0)))))</f>
        <v>1</v>
      </c>
      <c r="AL131" s="840">
        <f>'4-VALORACIÓN DEL RIESGO'!P50-'5-CONTROLES'!AK131:AK133</f>
        <v>3</v>
      </c>
      <c r="AM131" s="840" t="str">
        <f>IF(AL131=5,"Casi Seguro",IF(AL131=4,"Probable",IF(AL131=3,"Posible",IF(AL131=2,"Improbable",IF(AL131=1,"Rara Vez",IF(AL131=0,"Rara Vez",IF(AL131&lt;0,"Rara Vez")))))))</f>
        <v>Posible</v>
      </c>
      <c r="AN131" s="841" t="s">
        <v>164</v>
      </c>
      <c r="AO131" s="840">
        <f>IF(AI131="Débil",0,IF(AND(AI131="Moderado",AN131="Directamente"),1,IF(AND(AI131="Moderado",AN131="Indirectamente"),0,IF(AND(AI131="Moderado",AN131="No disminuye"),0,IF(AND(AI131="Fuerte",AN131="Directamente"),2,IF(AND(AI131="Fuerte",AN131="Indirectamente"),1,IF(AND(AI131="Fuerte",AN131="No disminuye"),0)))))))</f>
        <v>0</v>
      </c>
      <c r="AP131" s="840">
        <f>'4-VALORACIÓN DEL RIESGO'!Z50-'5-CONTROLES'!AO131:AO133</f>
        <v>5</v>
      </c>
      <c r="AQ131" s="842" t="str">
        <f>IF(AP131&lt;=1,"Insignificante",IF(AP131=2,"Menor",IF(AP131=3,"Moderado",IF(AP131=4,"Mayor",IF(AP131&gt;=5,"Catastrófico")))))</f>
        <v>Catastrófico</v>
      </c>
      <c r="AR131" s="840" t="str">
        <f t="shared" ref="AR131" si="61">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840"/>
      <c r="AT131" s="845" t="s">
        <v>9</v>
      </c>
    </row>
    <row r="132" spans="2:46" s="396" customFormat="1" ht="163.5" customHeight="1" x14ac:dyDescent="0.3">
      <c r="B132" s="949"/>
      <c r="C132" s="865"/>
      <c r="D132" s="867"/>
      <c r="E132" s="867"/>
      <c r="F132" s="867"/>
      <c r="G132" s="419" t="s">
        <v>1146</v>
      </c>
      <c r="H132" s="386" t="s">
        <v>630</v>
      </c>
      <c r="I132" s="419" t="s">
        <v>1828</v>
      </c>
      <c r="J132" s="419" t="s">
        <v>1826</v>
      </c>
      <c r="K132" s="419" t="s">
        <v>1827</v>
      </c>
      <c r="L132" s="419" t="s">
        <v>1824</v>
      </c>
      <c r="M132" s="420" t="s">
        <v>1823</v>
      </c>
      <c r="N132" s="397" t="s">
        <v>204</v>
      </c>
      <c r="O132" s="398">
        <f t="shared" si="47"/>
        <v>15</v>
      </c>
      <c r="P132" s="399" t="s">
        <v>205</v>
      </c>
      <c r="Q132" s="398">
        <f t="shared" si="48"/>
        <v>15</v>
      </c>
      <c r="R132" s="399" t="s">
        <v>239</v>
      </c>
      <c r="S132" s="398">
        <f t="shared" si="49"/>
        <v>0</v>
      </c>
      <c r="T132" s="399" t="s">
        <v>210</v>
      </c>
      <c r="U132" s="398">
        <f t="shared" si="30"/>
        <v>10</v>
      </c>
      <c r="V132" s="399" t="s">
        <v>207</v>
      </c>
      <c r="W132" s="398">
        <f t="shared" si="31"/>
        <v>15</v>
      </c>
      <c r="X132" s="399" t="s">
        <v>212</v>
      </c>
      <c r="Y132" s="398">
        <f t="shared" si="50"/>
        <v>0</v>
      </c>
      <c r="Z132" s="399" t="s">
        <v>209</v>
      </c>
      <c r="AA132" s="398">
        <f t="shared" si="32"/>
        <v>10</v>
      </c>
      <c r="AB132" s="434">
        <f t="shared" si="33"/>
        <v>65</v>
      </c>
      <c r="AC132" s="400" t="str">
        <f t="shared" si="34"/>
        <v>Débil</v>
      </c>
      <c r="AD132" s="401" t="s">
        <v>63</v>
      </c>
      <c r="AE132" s="402" t="str">
        <f t="shared" si="51"/>
        <v>Débil</v>
      </c>
      <c r="AF132" s="403" t="str">
        <f t="shared" si="35"/>
        <v>0</v>
      </c>
      <c r="AG132" s="862"/>
      <c r="AH132" s="850"/>
      <c r="AI132" s="840"/>
      <c r="AJ132" s="841"/>
      <c r="AK132" s="840"/>
      <c r="AL132" s="840"/>
      <c r="AM132" s="840"/>
      <c r="AN132" s="841"/>
      <c r="AO132" s="840"/>
      <c r="AP132" s="840"/>
      <c r="AQ132" s="843"/>
      <c r="AR132" s="840"/>
      <c r="AS132" s="840"/>
      <c r="AT132" s="845"/>
    </row>
    <row r="133" spans="2:46" s="396" customFormat="1" ht="28.5" customHeight="1" thickBot="1" x14ac:dyDescent="0.35">
      <c r="B133" s="949"/>
      <c r="C133" s="865"/>
      <c r="D133" s="867"/>
      <c r="E133" s="867"/>
      <c r="F133" s="867"/>
      <c r="G133" s="419"/>
      <c r="H133" s="386"/>
      <c r="I133" s="419"/>
      <c r="J133" s="419"/>
      <c r="K133" s="419"/>
      <c r="L133" s="419"/>
      <c r="M133" s="420"/>
      <c r="N133" s="397"/>
      <c r="O133" s="398" t="b">
        <f t="shared" si="47"/>
        <v>0</v>
      </c>
      <c r="P133" s="399"/>
      <c r="Q133" s="398" t="b">
        <f t="shared" si="48"/>
        <v>0</v>
      </c>
      <c r="R133" s="399"/>
      <c r="S133" s="398" t="b">
        <f t="shared" si="49"/>
        <v>0</v>
      </c>
      <c r="T133" s="399"/>
      <c r="U133" s="398" t="b">
        <f t="shared" si="30"/>
        <v>0</v>
      </c>
      <c r="V133" s="399"/>
      <c r="W133" s="398" t="b">
        <f t="shared" si="31"/>
        <v>0</v>
      </c>
      <c r="X133" s="399"/>
      <c r="Y133" s="398" t="b">
        <f t="shared" si="50"/>
        <v>0</v>
      </c>
      <c r="Z133" s="399"/>
      <c r="AA133" s="398" t="b">
        <f t="shared" si="32"/>
        <v>0</v>
      </c>
      <c r="AB133" s="434">
        <f t="shared" si="33"/>
        <v>0</v>
      </c>
      <c r="AC133" s="400" t="str">
        <f t="shared" si="34"/>
        <v>Débil</v>
      </c>
      <c r="AD133" s="401"/>
      <c r="AE133" s="402" t="str">
        <f t="shared" si="51"/>
        <v>Débil</v>
      </c>
      <c r="AF133" s="403" t="str">
        <f t="shared" si="35"/>
        <v>0</v>
      </c>
      <c r="AG133" s="863"/>
      <c r="AH133" s="850"/>
      <c r="AI133" s="840"/>
      <c r="AJ133" s="841"/>
      <c r="AK133" s="840"/>
      <c r="AL133" s="840"/>
      <c r="AM133" s="840"/>
      <c r="AN133" s="841"/>
      <c r="AO133" s="840"/>
      <c r="AP133" s="840"/>
      <c r="AQ133" s="844"/>
      <c r="AR133" s="840"/>
      <c r="AS133" s="840"/>
      <c r="AT133" s="845"/>
    </row>
    <row r="134" spans="2:46" s="396" customFormat="1" ht="163.5" customHeight="1" x14ac:dyDescent="0.3">
      <c r="B134" s="949">
        <v>42</v>
      </c>
      <c r="C134" s="865" t="str">
        <f>'3-IDENTIFICACIÓN DEL RIESGO'!B52</f>
        <v>Gestión de la Información</v>
      </c>
      <c r="D134" s="867" t="str">
        <f>'3-IDENTIFICACIÓN DEL RIESGO'!E52</f>
        <v>1. Dirección General (Comunicaciones, Topografía).
2.Secretaria General.
3. Dirección de Gestión del Ordenamiento Social de la Propiedad.
4. Subdirección de Sistemas de Información de Tierras.</v>
      </c>
      <c r="E134" s="867" t="str">
        <f>'3-IDENTIFICACIÓN DEL RIESGO'!G52</f>
        <v>Uso no autorizado para firmar documentos con la firma digital.</v>
      </c>
      <c r="F134" s="867"/>
      <c r="G134" s="419" t="s">
        <v>1146</v>
      </c>
      <c r="H134" s="386" t="s">
        <v>630</v>
      </c>
      <c r="I134" s="419" t="s">
        <v>1820</v>
      </c>
      <c r="J134" s="419" t="s">
        <v>1825</v>
      </c>
      <c r="K134" s="419" t="s">
        <v>1819</v>
      </c>
      <c r="L134" s="419" t="s">
        <v>1818</v>
      </c>
      <c r="M134" s="420" t="s">
        <v>1817</v>
      </c>
      <c r="N134" s="397" t="s">
        <v>204</v>
      </c>
      <c r="O134" s="398">
        <f t="shared" si="47"/>
        <v>15</v>
      </c>
      <c r="P134" s="399" t="s">
        <v>205</v>
      </c>
      <c r="Q134" s="398">
        <f t="shared" si="48"/>
        <v>15</v>
      </c>
      <c r="R134" s="399" t="s">
        <v>206</v>
      </c>
      <c r="S134" s="398">
        <f t="shared" si="49"/>
        <v>15</v>
      </c>
      <c r="T134" s="399" t="s">
        <v>60</v>
      </c>
      <c r="U134" s="398">
        <f t="shared" ref="U134:U197" si="62">IF(T134="Prevenir",15,IF(T134="Detectar",10,IF(T134="No es un control",0)))</f>
        <v>15</v>
      </c>
      <c r="V134" s="399" t="s">
        <v>207</v>
      </c>
      <c r="W134" s="398">
        <f t="shared" ref="W134:W197" si="63">IF(V134="Confiable",15,IF(V134="No confiable",0))</f>
        <v>15</v>
      </c>
      <c r="X134" s="399" t="s">
        <v>208</v>
      </c>
      <c r="Y134" s="398">
        <f t="shared" si="50"/>
        <v>15</v>
      </c>
      <c r="Z134" s="399" t="s">
        <v>209</v>
      </c>
      <c r="AA134" s="398">
        <f t="shared" ref="AA134:AA197" si="64">IF(Z134="Completa",10,IF(Z134="Incompleta",5,IF(Z134="No existe",0)))</f>
        <v>10</v>
      </c>
      <c r="AB134" s="434">
        <f t="shared" ref="AB134:AB197" si="65">O134+Q134+S134+U134+W134+Y134+AA134</f>
        <v>100</v>
      </c>
      <c r="AC134" s="400" t="str">
        <f t="shared" ref="AC134:AC197" si="66">IF(AB134&lt;86,"Débil",(IF(AB134&lt;96,"Moderado","Fuerte")))</f>
        <v>Fuerte</v>
      </c>
      <c r="AD134" s="401" t="s">
        <v>63</v>
      </c>
      <c r="AE134" s="402" t="str">
        <f t="shared" si="51"/>
        <v>Fuerte</v>
      </c>
      <c r="AF134" s="403" t="str">
        <f t="shared" ref="AF134:AF197" si="67">IF(AE134="Fuerte","100",IF(AE134="Moderado","50",IF(AE134="Débil","0")))</f>
        <v>100</v>
      </c>
      <c r="AG134" s="861">
        <v>1</v>
      </c>
      <c r="AH134" s="850">
        <f>(AF134+AF135+AF136)/AG134</f>
        <v>100</v>
      </c>
      <c r="AI134" s="840" t="str">
        <f>IF(AH134&lt;50,"Débil",IF(AH134&lt;=99,"Moderado",IF(AH134=100,"Fuerte",IF(AH134="","ERROR"))))</f>
        <v>Fuerte</v>
      </c>
      <c r="AJ134" s="841" t="s">
        <v>162</v>
      </c>
      <c r="AK134" s="840">
        <f>IF(AI134="Débil",0,IF(AND(AI134="Moderado",AJ134="Directamente"),1,IF(AND(AI134="Moderado",AJ134="No disminuye"),0,IF(AND(AI134="Fuerte",AJ134="Directamente"),2,IF(AND(AI134="Fuerte",AJ134="No disminuye"),0)))))</f>
        <v>2</v>
      </c>
      <c r="AL134" s="840">
        <f>'4-VALORACIÓN DEL RIESGO'!P51-'5-CONTROLES'!AK134:AK136</f>
        <v>2</v>
      </c>
      <c r="AM134" s="840" t="str">
        <f>IF(AL134=5,"Casi Seguro",IF(AL134=4,"Probable",IF(AL134=3,"Posible",IF(AL134=2,"Improbable",IF(AL134=1,"Rara Vez",IF(AL134=0,"Rara Vez",IF(AL134&lt;0,"Rara Vez")))))))</f>
        <v>Improbable</v>
      </c>
      <c r="AN134" s="841" t="s">
        <v>164</v>
      </c>
      <c r="AO134" s="840">
        <f>IF(AI134="Débil",0,IF(AND(AI134="Moderado",AN134="Directamente"),1,IF(AND(AI134="Moderado",AN134="Indirectamente"),0,IF(AND(AI134="Moderado",AN134="No disminuye"),0,IF(AND(AI134="Fuerte",AN134="Directamente"),2,IF(AND(AI134="Fuerte",AN134="Indirectamente"),1,IF(AND(AI134="Fuerte",AN134="No disminuye"),0)))))))</f>
        <v>0</v>
      </c>
      <c r="AP134" s="840">
        <f>'4-VALORACIÓN DEL RIESGO'!Z51-'5-CONTROLES'!AO134:AO136</f>
        <v>5</v>
      </c>
      <c r="AQ134" s="842" t="str">
        <f>IF(AP134&lt;=1,"Insignificante",IF(AP134=2,"Menor",IF(AP134=3,"Moderado",IF(AP134=4,"Mayor",IF(AP134&gt;=5,"Catastrófico")))))</f>
        <v>Catastrófico</v>
      </c>
      <c r="AR134" s="840" t="str">
        <f t="shared" ref="AR134" si="68">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840"/>
      <c r="AT134" s="845" t="s">
        <v>9</v>
      </c>
    </row>
    <row r="135" spans="2:46" s="396" customFormat="1" ht="27" customHeight="1" x14ac:dyDescent="0.3">
      <c r="B135" s="949"/>
      <c r="C135" s="865"/>
      <c r="D135" s="867"/>
      <c r="E135" s="867"/>
      <c r="F135" s="867"/>
      <c r="G135" s="419"/>
      <c r="H135" s="386"/>
      <c r="I135" s="419"/>
      <c r="J135" s="419"/>
      <c r="K135" s="419"/>
      <c r="L135" s="419"/>
      <c r="M135" s="420"/>
      <c r="N135" s="397"/>
      <c r="O135" s="398" t="b">
        <f t="shared" si="47"/>
        <v>0</v>
      </c>
      <c r="P135" s="399"/>
      <c r="Q135" s="398" t="b">
        <f t="shared" si="48"/>
        <v>0</v>
      </c>
      <c r="R135" s="399"/>
      <c r="S135" s="398" t="b">
        <f t="shared" si="49"/>
        <v>0</v>
      </c>
      <c r="T135" s="399"/>
      <c r="U135" s="398" t="b">
        <f t="shared" si="62"/>
        <v>0</v>
      </c>
      <c r="V135" s="399"/>
      <c r="W135" s="398" t="b">
        <f t="shared" si="63"/>
        <v>0</v>
      </c>
      <c r="X135" s="399"/>
      <c r="Y135" s="398" t="b">
        <f t="shared" si="50"/>
        <v>0</v>
      </c>
      <c r="Z135" s="399"/>
      <c r="AA135" s="398" t="b">
        <f t="shared" si="64"/>
        <v>0</v>
      </c>
      <c r="AB135" s="434">
        <f t="shared" si="65"/>
        <v>0</v>
      </c>
      <c r="AC135" s="400" t="str">
        <f t="shared" si="66"/>
        <v>Débil</v>
      </c>
      <c r="AD135" s="401"/>
      <c r="AE135" s="402" t="str">
        <f t="shared" si="51"/>
        <v>Débil</v>
      </c>
      <c r="AF135" s="403" t="str">
        <f t="shared" si="67"/>
        <v>0</v>
      </c>
      <c r="AG135" s="862"/>
      <c r="AH135" s="850"/>
      <c r="AI135" s="840"/>
      <c r="AJ135" s="841"/>
      <c r="AK135" s="840"/>
      <c r="AL135" s="840"/>
      <c r="AM135" s="840"/>
      <c r="AN135" s="841"/>
      <c r="AO135" s="840"/>
      <c r="AP135" s="840"/>
      <c r="AQ135" s="843"/>
      <c r="AR135" s="840"/>
      <c r="AS135" s="840"/>
      <c r="AT135" s="845"/>
    </row>
    <row r="136" spans="2:46" s="396" customFormat="1" ht="27" customHeight="1" thickBot="1" x14ac:dyDescent="0.35">
      <c r="B136" s="949"/>
      <c r="C136" s="865"/>
      <c r="D136" s="867"/>
      <c r="E136" s="867"/>
      <c r="F136" s="867"/>
      <c r="G136" s="419"/>
      <c r="H136" s="386"/>
      <c r="I136" s="419"/>
      <c r="J136" s="419"/>
      <c r="K136" s="419"/>
      <c r="L136" s="419"/>
      <c r="M136" s="420"/>
      <c r="N136" s="397"/>
      <c r="O136" s="398" t="b">
        <f t="shared" si="47"/>
        <v>0</v>
      </c>
      <c r="P136" s="399"/>
      <c r="Q136" s="398" t="b">
        <f t="shared" si="48"/>
        <v>0</v>
      </c>
      <c r="R136" s="399"/>
      <c r="S136" s="398" t="b">
        <f t="shared" si="49"/>
        <v>0</v>
      </c>
      <c r="T136" s="399"/>
      <c r="U136" s="398" t="b">
        <f t="shared" si="62"/>
        <v>0</v>
      </c>
      <c r="V136" s="399"/>
      <c r="W136" s="398" t="b">
        <f t="shared" si="63"/>
        <v>0</v>
      </c>
      <c r="X136" s="399"/>
      <c r="Y136" s="398" t="b">
        <f t="shared" si="50"/>
        <v>0</v>
      </c>
      <c r="Z136" s="399"/>
      <c r="AA136" s="398" t="b">
        <f t="shared" si="64"/>
        <v>0</v>
      </c>
      <c r="AB136" s="434">
        <f t="shared" si="65"/>
        <v>0</v>
      </c>
      <c r="AC136" s="400" t="str">
        <f t="shared" si="66"/>
        <v>Débil</v>
      </c>
      <c r="AD136" s="401"/>
      <c r="AE136" s="402" t="str">
        <f t="shared" si="51"/>
        <v>Débil</v>
      </c>
      <c r="AF136" s="403" t="str">
        <f t="shared" si="67"/>
        <v>0</v>
      </c>
      <c r="AG136" s="863"/>
      <c r="AH136" s="850"/>
      <c r="AI136" s="840"/>
      <c r="AJ136" s="841"/>
      <c r="AK136" s="840"/>
      <c r="AL136" s="840"/>
      <c r="AM136" s="840"/>
      <c r="AN136" s="841"/>
      <c r="AO136" s="840"/>
      <c r="AP136" s="840"/>
      <c r="AQ136" s="844"/>
      <c r="AR136" s="840"/>
      <c r="AS136" s="840"/>
      <c r="AT136" s="845"/>
    </row>
    <row r="137" spans="2:46" s="396" customFormat="1" ht="163.5" customHeight="1" x14ac:dyDescent="0.3">
      <c r="B137" s="949">
        <v>43</v>
      </c>
      <c r="C137" s="865" t="str">
        <f>'3-IDENTIFICACIÓN DEL RIESGO'!B53</f>
        <v>Gestión del Talento Humano</v>
      </c>
      <c r="D137" s="867" t="str">
        <f>'3-IDENTIFICACIÓN DEL RIESGO'!E53</f>
        <v>1. Subdirección de Talento Humano.
2. Secretaría General.</v>
      </c>
      <c r="E137" s="867" t="str">
        <f>'3-IDENTIFICACIÓN DEL RIESGO'!G53</f>
        <v>Posibilidad de incumplir metas del Plan Estratégico de Talento Humano</v>
      </c>
      <c r="F137" s="867"/>
      <c r="G137" s="419" t="s">
        <v>1091</v>
      </c>
      <c r="H137" s="386" t="s">
        <v>635</v>
      </c>
      <c r="I137" s="419" t="s">
        <v>1092</v>
      </c>
      <c r="J137" s="419" t="s">
        <v>1093</v>
      </c>
      <c r="K137" s="419" t="s">
        <v>1094</v>
      </c>
      <c r="L137" s="419" t="s">
        <v>1095</v>
      </c>
      <c r="M137" s="420" t="s">
        <v>1090</v>
      </c>
      <c r="N137" s="397" t="s">
        <v>204</v>
      </c>
      <c r="O137" s="398">
        <f t="shared" si="47"/>
        <v>15</v>
      </c>
      <c r="P137" s="399" t="s">
        <v>205</v>
      </c>
      <c r="Q137" s="398">
        <f t="shared" si="48"/>
        <v>15</v>
      </c>
      <c r="R137" s="399" t="s">
        <v>206</v>
      </c>
      <c r="S137" s="398">
        <f t="shared" si="49"/>
        <v>15</v>
      </c>
      <c r="T137" s="399" t="s">
        <v>60</v>
      </c>
      <c r="U137" s="398">
        <f t="shared" si="62"/>
        <v>15</v>
      </c>
      <c r="V137" s="399" t="s">
        <v>207</v>
      </c>
      <c r="W137" s="398">
        <f t="shared" si="63"/>
        <v>15</v>
      </c>
      <c r="X137" s="399" t="s">
        <v>208</v>
      </c>
      <c r="Y137" s="398">
        <f t="shared" si="50"/>
        <v>15</v>
      </c>
      <c r="Z137" s="399" t="s">
        <v>209</v>
      </c>
      <c r="AA137" s="398">
        <f t="shared" si="64"/>
        <v>10</v>
      </c>
      <c r="AB137" s="434">
        <f t="shared" si="65"/>
        <v>100</v>
      </c>
      <c r="AC137" s="400" t="str">
        <f t="shared" si="66"/>
        <v>Fuerte</v>
      </c>
      <c r="AD137" s="401" t="s">
        <v>63</v>
      </c>
      <c r="AE137" s="402" t="str">
        <f t="shared" si="51"/>
        <v>Fuerte</v>
      </c>
      <c r="AF137" s="403" t="str">
        <f t="shared" si="67"/>
        <v>100</v>
      </c>
      <c r="AG137" s="861">
        <v>2</v>
      </c>
      <c r="AH137" s="850">
        <f>(AF137+AF138+AF139)/AG137</f>
        <v>75</v>
      </c>
      <c r="AI137" s="840" t="str">
        <f>IF(AH137&lt;50,"Débil",IF(AH137&lt;=99,"Moderado",IF(AH137=100,"Fuerte",IF(AH137="","ERROR"))))</f>
        <v>Moderado</v>
      </c>
      <c r="AJ137" s="841" t="s">
        <v>162</v>
      </c>
      <c r="AK137" s="840">
        <f>IF(AI137="Débil",0,IF(AND(AI137="Moderado",AJ137="Directamente"),1,IF(AND(AI137="Moderado",AJ137="No disminuye"),0,IF(AND(AI137="Fuerte",AJ137="Directamente"),2,IF(AND(AI137="Fuerte",AJ137="No disminuye"),0)))))</f>
        <v>1</v>
      </c>
      <c r="AL137" s="840">
        <f>'4-VALORACIÓN DEL RIESGO'!P52-'5-CONTROLES'!AK137:AK139</f>
        <v>2</v>
      </c>
      <c r="AM137" s="840" t="str">
        <f>IF(AL137=5,"Casi Seguro",IF(AL137=4,"Probable",IF(AL137=3,"Posible",IF(AL137=2,"Improbable",IF(AL137=1,"Rara Vez",IF(AL137=0,"Rara Vez",IF(AL137&lt;0,"Rara Vez")))))))</f>
        <v>Improbable</v>
      </c>
      <c r="AN137" s="841" t="s">
        <v>164</v>
      </c>
      <c r="AO137" s="840">
        <f>IF(AI137="Débil",0,IF(AND(AI137="Moderado",AN137="Directamente"),1,IF(AND(AI137="Moderado",AN137="Indirectamente"),0,IF(AND(AI137="Moderado",AN137="No disminuye"),0,IF(AND(AI137="Fuerte",AN137="Directamente"),2,IF(AND(AI137="Fuerte",AN137="Indirectamente"),1,IF(AND(AI137="Fuerte",AN137="No disminuye"),0)))))))</f>
        <v>0</v>
      </c>
      <c r="AP137" s="840">
        <f>'4-VALORACIÓN DEL RIESGO'!Z52-'5-CONTROLES'!AO137:AO139</f>
        <v>4</v>
      </c>
      <c r="AQ137" s="842" t="str">
        <f>IF(AP137&lt;=1,"Insignificante",IF(AP137=2,"Menor",IF(AP137=3,"Moderado",IF(AP137=4,"Mayor",IF(AP137&gt;=5,"Catastrófico")))))</f>
        <v>Mayor</v>
      </c>
      <c r="AR137" s="840" t="str">
        <f t="shared" ref="AR137" si="69">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840"/>
      <c r="AT137" s="845" t="s">
        <v>9</v>
      </c>
    </row>
    <row r="138" spans="2:46" s="396" customFormat="1" ht="163.5" customHeight="1" x14ac:dyDescent="0.3">
      <c r="B138" s="949"/>
      <c r="C138" s="865"/>
      <c r="D138" s="867"/>
      <c r="E138" s="867"/>
      <c r="F138" s="867"/>
      <c r="G138" s="419" t="s">
        <v>1091</v>
      </c>
      <c r="H138" s="386" t="s">
        <v>633</v>
      </c>
      <c r="I138" s="419" t="s">
        <v>1096</v>
      </c>
      <c r="J138" s="419" t="s">
        <v>1113</v>
      </c>
      <c r="K138" s="419" t="s">
        <v>1094</v>
      </c>
      <c r="L138" s="419" t="s">
        <v>1097</v>
      </c>
      <c r="M138" s="420" t="s">
        <v>1112</v>
      </c>
      <c r="N138" s="397" t="s">
        <v>204</v>
      </c>
      <c r="O138" s="398">
        <f t="shared" si="47"/>
        <v>15</v>
      </c>
      <c r="P138" s="399" t="s">
        <v>205</v>
      </c>
      <c r="Q138" s="398">
        <f t="shared" si="48"/>
        <v>15</v>
      </c>
      <c r="R138" s="399" t="s">
        <v>206</v>
      </c>
      <c r="S138" s="398">
        <f t="shared" si="49"/>
        <v>15</v>
      </c>
      <c r="T138" s="399" t="s">
        <v>210</v>
      </c>
      <c r="U138" s="398">
        <f t="shared" si="62"/>
        <v>10</v>
      </c>
      <c r="V138" s="399" t="s">
        <v>207</v>
      </c>
      <c r="W138" s="398">
        <f t="shared" si="63"/>
        <v>15</v>
      </c>
      <c r="X138" s="399" t="s">
        <v>208</v>
      </c>
      <c r="Y138" s="398">
        <f t="shared" si="50"/>
        <v>15</v>
      </c>
      <c r="Z138" s="399" t="s">
        <v>209</v>
      </c>
      <c r="AA138" s="398">
        <f t="shared" si="64"/>
        <v>10</v>
      </c>
      <c r="AB138" s="434">
        <f t="shared" si="65"/>
        <v>95</v>
      </c>
      <c r="AC138" s="400" t="str">
        <f t="shared" si="66"/>
        <v>Moderado</v>
      </c>
      <c r="AD138" s="401" t="s">
        <v>57</v>
      </c>
      <c r="AE138" s="402" t="str">
        <f t="shared" si="51"/>
        <v>Moderado</v>
      </c>
      <c r="AF138" s="403" t="str">
        <f t="shared" si="67"/>
        <v>50</v>
      </c>
      <c r="AG138" s="862"/>
      <c r="AH138" s="850"/>
      <c r="AI138" s="840"/>
      <c r="AJ138" s="841"/>
      <c r="AK138" s="840"/>
      <c r="AL138" s="840"/>
      <c r="AM138" s="840"/>
      <c r="AN138" s="841"/>
      <c r="AO138" s="840"/>
      <c r="AP138" s="840"/>
      <c r="AQ138" s="843"/>
      <c r="AR138" s="840"/>
      <c r="AS138" s="840"/>
      <c r="AT138" s="845"/>
    </row>
    <row r="139" spans="2:46" s="396" customFormat="1" ht="27" customHeight="1" thickBot="1" x14ac:dyDescent="0.35">
      <c r="B139" s="949"/>
      <c r="C139" s="865"/>
      <c r="D139" s="867"/>
      <c r="E139" s="867"/>
      <c r="F139" s="867"/>
      <c r="G139" s="419"/>
      <c r="H139" s="386"/>
      <c r="I139" s="419"/>
      <c r="J139" s="419"/>
      <c r="K139" s="419"/>
      <c r="L139" s="419"/>
      <c r="M139" s="420"/>
      <c r="N139" s="397"/>
      <c r="O139" s="398" t="b">
        <f t="shared" si="47"/>
        <v>0</v>
      </c>
      <c r="P139" s="399"/>
      <c r="Q139" s="398" t="b">
        <f t="shared" si="48"/>
        <v>0</v>
      </c>
      <c r="R139" s="399"/>
      <c r="S139" s="398" t="b">
        <f t="shared" si="49"/>
        <v>0</v>
      </c>
      <c r="T139" s="399"/>
      <c r="U139" s="398" t="b">
        <f t="shared" si="62"/>
        <v>0</v>
      </c>
      <c r="V139" s="399"/>
      <c r="W139" s="398" t="b">
        <f t="shared" si="63"/>
        <v>0</v>
      </c>
      <c r="X139" s="399"/>
      <c r="Y139" s="398" t="b">
        <f t="shared" si="50"/>
        <v>0</v>
      </c>
      <c r="Z139" s="399"/>
      <c r="AA139" s="398" t="b">
        <f t="shared" si="64"/>
        <v>0</v>
      </c>
      <c r="AB139" s="434">
        <f t="shared" si="65"/>
        <v>0</v>
      </c>
      <c r="AC139" s="400" t="str">
        <f t="shared" si="66"/>
        <v>Débil</v>
      </c>
      <c r="AD139" s="401"/>
      <c r="AE139" s="402" t="str">
        <f t="shared" si="51"/>
        <v>Débil</v>
      </c>
      <c r="AF139" s="403" t="str">
        <f t="shared" si="67"/>
        <v>0</v>
      </c>
      <c r="AG139" s="864"/>
      <c r="AH139" s="850"/>
      <c r="AI139" s="840"/>
      <c r="AJ139" s="841"/>
      <c r="AK139" s="840"/>
      <c r="AL139" s="840"/>
      <c r="AM139" s="840"/>
      <c r="AN139" s="841"/>
      <c r="AO139" s="840"/>
      <c r="AP139" s="840"/>
      <c r="AQ139" s="844"/>
      <c r="AR139" s="840"/>
      <c r="AS139" s="840"/>
      <c r="AT139" s="845"/>
    </row>
    <row r="140" spans="2:46" s="396" customFormat="1" ht="163.5" customHeight="1" x14ac:dyDescent="0.3">
      <c r="B140" s="949">
        <v>44</v>
      </c>
      <c r="C140" s="865" t="str">
        <f>'3-IDENTIFICACIÓN DEL RIESGO'!B54</f>
        <v>Gestión del Talento Humano</v>
      </c>
      <c r="D140" s="867" t="str">
        <f>'3-IDENTIFICACIÓN DEL RIESGO'!E54</f>
        <v>1. Subdirección de Talento Humano.
2. Secretaría General.</v>
      </c>
      <c r="E140" s="867" t="str">
        <f>'3-IDENTIFICACIÓN DEL RIESGO'!G54</f>
        <v>Inconsistencias en el reporte y liquidación de las novedades laborales y prestacionales</v>
      </c>
      <c r="F140" s="867"/>
      <c r="G140" s="419" t="s">
        <v>1091</v>
      </c>
      <c r="H140" s="386" t="s">
        <v>632</v>
      </c>
      <c r="I140" s="419" t="s">
        <v>1102</v>
      </c>
      <c r="J140" s="419" t="s">
        <v>1842</v>
      </c>
      <c r="K140" s="419" t="s">
        <v>1843</v>
      </c>
      <c r="L140" s="419" t="s">
        <v>1100</v>
      </c>
      <c r="M140" s="420" t="s">
        <v>1098</v>
      </c>
      <c r="N140" s="397" t="s">
        <v>204</v>
      </c>
      <c r="O140" s="398">
        <f t="shared" si="47"/>
        <v>15</v>
      </c>
      <c r="P140" s="399" t="s">
        <v>214</v>
      </c>
      <c r="Q140" s="398">
        <f t="shared" si="48"/>
        <v>0</v>
      </c>
      <c r="R140" s="399" t="s">
        <v>206</v>
      </c>
      <c r="S140" s="398">
        <f t="shared" si="49"/>
        <v>15</v>
      </c>
      <c r="T140" s="399" t="s">
        <v>60</v>
      </c>
      <c r="U140" s="398">
        <f t="shared" si="62"/>
        <v>15</v>
      </c>
      <c r="V140" s="399" t="s">
        <v>207</v>
      </c>
      <c r="W140" s="398">
        <f t="shared" si="63"/>
        <v>15</v>
      </c>
      <c r="X140" s="399" t="s">
        <v>208</v>
      </c>
      <c r="Y140" s="398">
        <f t="shared" si="50"/>
        <v>15</v>
      </c>
      <c r="Z140" s="399" t="s">
        <v>209</v>
      </c>
      <c r="AA140" s="398">
        <f t="shared" si="64"/>
        <v>10</v>
      </c>
      <c r="AB140" s="434">
        <f t="shared" si="65"/>
        <v>85</v>
      </c>
      <c r="AC140" s="400" t="str">
        <f t="shared" si="66"/>
        <v>Débil</v>
      </c>
      <c r="AD140" s="401" t="s">
        <v>57</v>
      </c>
      <c r="AE140" s="402" t="str">
        <f t="shared" si="51"/>
        <v>Débil</v>
      </c>
      <c r="AF140" s="403" t="str">
        <f t="shared" si="67"/>
        <v>0</v>
      </c>
      <c r="AG140" s="861">
        <v>2</v>
      </c>
      <c r="AH140" s="850">
        <f>(AF140+AF141+AF142)/AG140</f>
        <v>0</v>
      </c>
      <c r="AI140" s="840" t="str">
        <f>IF(AH140&lt;50,"Débil",IF(AH140&lt;=99,"Moderado",IF(AH140=100,"Fuerte",IF(AH140="","ERROR"))))</f>
        <v>Débil</v>
      </c>
      <c r="AJ140" s="841" t="s">
        <v>162</v>
      </c>
      <c r="AK140" s="840">
        <f>IF(AI140="Débil",0,IF(AND(AI140="Moderado",AJ140="Directamente"),1,IF(AND(AI140="Moderado",AJ140="No disminuye"),0,IF(AND(AI140="Fuerte",AJ140="Directamente"),2,IF(AND(AI140="Fuerte",AJ140="No disminuye"),0)))))</f>
        <v>0</v>
      </c>
      <c r="AL140" s="840">
        <f>'4-VALORACIÓN DEL RIESGO'!P53-'5-CONTROLES'!AK140:AK142</f>
        <v>4</v>
      </c>
      <c r="AM140" s="840" t="str">
        <f>IF(AL140=5,"Casi Seguro",IF(AL140=4,"Probable",IF(AL140=3,"Posible",IF(AL140=2,"Improbable",IF(AL140=1,"Rara Vez",IF(AL140=0,"Rara Vez",IF(AL140&lt;0,"Rara Vez")))))))</f>
        <v>Probable</v>
      </c>
      <c r="AN140" s="841" t="s">
        <v>164</v>
      </c>
      <c r="AO140" s="840">
        <f>IF(AI140="Débil",0,IF(AND(AI140="Moderado",AN140="Directamente"),1,IF(AND(AI140="Moderado",AN140="Indirectamente"),0,IF(AND(AI140="Moderado",AN140="No disminuye"),0,IF(AND(AI140="Fuerte",AN140="Directamente"),2,IF(AND(AI140="Fuerte",AN140="Indirectamente"),1,IF(AND(AI140="Fuerte",AN140="No disminuye"),0)))))))</f>
        <v>0</v>
      </c>
      <c r="AP140" s="840">
        <f>'4-VALORACIÓN DEL RIESGO'!Z53-'5-CONTROLES'!AO140:AO142</f>
        <v>4</v>
      </c>
      <c r="AQ140" s="842" t="str">
        <f>IF(AP140&lt;=1,"Insignificante",IF(AP140=2,"Menor",IF(AP140=3,"Moderado",IF(AP140=4,"Mayor",IF(AP140&gt;=5,"Catastrófico")))))</f>
        <v>Mayor</v>
      </c>
      <c r="AR140" s="840" t="str">
        <f t="shared" ref="AR140" si="70">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840"/>
      <c r="AT140" s="845" t="s">
        <v>9</v>
      </c>
    </row>
    <row r="141" spans="2:46" s="396" customFormat="1" ht="163.5" customHeight="1" x14ac:dyDescent="0.3">
      <c r="B141" s="949"/>
      <c r="C141" s="865"/>
      <c r="D141" s="867"/>
      <c r="E141" s="867"/>
      <c r="F141" s="867"/>
      <c r="G141" s="419" t="s">
        <v>1091</v>
      </c>
      <c r="H141" s="386" t="s">
        <v>633</v>
      </c>
      <c r="I141" s="419" t="s">
        <v>1096</v>
      </c>
      <c r="J141" s="419" t="s">
        <v>1103</v>
      </c>
      <c r="K141" s="419" t="s">
        <v>1844</v>
      </c>
      <c r="L141" s="419" t="s">
        <v>1101</v>
      </c>
      <c r="M141" s="420" t="s">
        <v>1099</v>
      </c>
      <c r="N141" s="397" t="s">
        <v>204</v>
      </c>
      <c r="O141" s="398">
        <f t="shared" si="47"/>
        <v>15</v>
      </c>
      <c r="P141" s="399" t="s">
        <v>214</v>
      </c>
      <c r="Q141" s="398">
        <f t="shared" si="48"/>
        <v>0</v>
      </c>
      <c r="R141" s="399" t="s">
        <v>206</v>
      </c>
      <c r="S141" s="398">
        <f t="shared" si="49"/>
        <v>15</v>
      </c>
      <c r="T141" s="399" t="s">
        <v>210</v>
      </c>
      <c r="U141" s="398">
        <f t="shared" si="62"/>
        <v>10</v>
      </c>
      <c r="V141" s="399" t="s">
        <v>207</v>
      </c>
      <c r="W141" s="398">
        <f t="shared" si="63"/>
        <v>15</v>
      </c>
      <c r="X141" s="399" t="s">
        <v>212</v>
      </c>
      <c r="Y141" s="398">
        <f t="shared" si="50"/>
        <v>0</v>
      </c>
      <c r="Z141" s="399" t="s">
        <v>209</v>
      </c>
      <c r="AA141" s="398">
        <f t="shared" si="64"/>
        <v>10</v>
      </c>
      <c r="AB141" s="434">
        <f t="shared" si="65"/>
        <v>65</v>
      </c>
      <c r="AC141" s="400" t="str">
        <f t="shared" si="66"/>
        <v>Débil</v>
      </c>
      <c r="AD141" s="401" t="s">
        <v>57</v>
      </c>
      <c r="AE141" s="402" t="str">
        <f t="shared" si="51"/>
        <v>Débil</v>
      </c>
      <c r="AF141" s="403" t="str">
        <f t="shared" si="67"/>
        <v>0</v>
      </c>
      <c r="AG141" s="862"/>
      <c r="AH141" s="850"/>
      <c r="AI141" s="840"/>
      <c r="AJ141" s="841"/>
      <c r="AK141" s="840"/>
      <c r="AL141" s="840"/>
      <c r="AM141" s="840"/>
      <c r="AN141" s="841"/>
      <c r="AO141" s="840"/>
      <c r="AP141" s="840"/>
      <c r="AQ141" s="843"/>
      <c r="AR141" s="840"/>
      <c r="AS141" s="840"/>
      <c r="AT141" s="845"/>
    </row>
    <row r="142" spans="2:46" s="396" customFormat="1" ht="27" customHeight="1" thickBot="1" x14ac:dyDescent="0.35">
      <c r="B142" s="949"/>
      <c r="C142" s="865"/>
      <c r="D142" s="867"/>
      <c r="E142" s="867"/>
      <c r="F142" s="867"/>
      <c r="G142" s="419"/>
      <c r="H142" s="386"/>
      <c r="I142" s="419"/>
      <c r="J142" s="419"/>
      <c r="K142" s="419"/>
      <c r="L142" s="419"/>
      <c r="M142" s="420"/>
      <c r="N142" s="397"/>
      <c r="O142" s="398" t="b">
        <f t="shared" si="47"/>
        <v>0</v>
      </c>
      <c r="P142" s="399"/>
      <c r="Q142" s="398" t="b">
        <f t="shared" si="48"/>
        <v>0</v>
      </c>
      <c r="R142" s="399"/>
      <c r="S142" s="398" t="b">
        <f t="shared" si="49"/>
        <v>0</v>
      </c>
      <c r="T142" s="399"/>
      <c r="U142" s="398" t="b">
        <f t="shared" si="62"/>
        <v>0</v>
      </c>
      <c r="V142" s="399"/>
      <c r="W142" s="398" t="b">
        <f t="shared" si="63"/>
        <v>0</v>
      </c>
      <c r="X142" s="399"/>
      <c r="Y142" s="398" t="b">
        <f t="shared" si="50"/>
        <v>0</v>
      </c>
      <c r="Z142" s="399"/>
      <c r="AA142" s="398" t="b">
        <f t="shared" si="64"/>
        <v>0</v>
      </c>
      <c r="AB142" s="434">
        <f t="shared" si="65"/>
        <v>0</v>
      </c>
      <c r="AC142" s="400" t="str">
        <f t="shared" si="66"/>
        <v>Débil</v>
      </c>
      <c r="AD142" s="401"/>
      <c r="AE142" s="402" t="str">
        <f t="shared" si="51"/>
        <v>Débil</v>
      </c>
      <c r="AF142" s="403" t="str">
        <f t="shared" si="67"/>
        <v>0</v>
      </c>
      <c r="AG142" s="863"/>
      <c r="AH142" s="850"/>
      <c r="AI142" s="840"/>
      <c r="AJ142" s="841"/>
      <c r="AK142" s="840"/>
      <c r="AL142" s="840"/>
      <c r="AM142" s="840"/>
      <c r="AN142" s="841"/>
      <c r="AO142" s="840"/>
      <c r="AP142" s="840"/>
      <c r="AQ142" s="844"/>
      <c r="AR142" s="840"/>
      <c r="AS142" s="840"/>
      <c r="AT142" s="845"/>
    </row>
    <row r="143" spans="2:46" s="396" customFormat="1" ht="163.5" customHeight="1" x14ac:dyDescent="0.3">
      <c r="B143" s="949">
        <v>45</v>
      </c>
      <c r="C143" s="865" t="str">
        <f>'3-IDENTIFICACIÓN DEL RIESGO'!B55</f>
        <v>Gestión del Talento Humano</v>
      </c>
      <c r="D143" s="867" t="str">
        <f>'3-IDENTIFICACIÓN DEL RIESGO'!E55</f>
        <v>1. Subdirección de Talento Humano.
2. Secretaría General.</v>
      </c>
      <c r="E143" s="867" t="str">
        <f>'3-IDENTIFICACIÓN DEL RIESGO'!G55</f>
        <v>Prescripción de la acción disciplinaria</v>
      </c>
      <c r="F143" s="867"/>
      <c r="G143" s="419" t="s">
        <v>1146</v>
      </c>
      <c r="H143" s="386" t="s">
        <v>632</v>
      </c>
      <c r="I143" s="419" t="s">
        <v>1142</v>
      </c>
      <c r="J143" s="419" t="s">
        <v>1143</v>
      </c>
      <c r="K143" s="419" t="s">
        <v>1144</v>
      </c>
      <c r="L143" s="419" t="s">
        <v>1145</v>
      </c>
      <c r="M143" s="420" t="s">
        <v>1141</v>
      </c>
      <c r="N143" s="397" t="s">
        <v>204</v>
      </c>
      <c r="O143" s="398">
        <f t="shared" si="47"/>
        <v>15</v>
      </c>
      <c r="P143" s="399" t="s">
        <v>205</v>
      </c>
      <c r="Q143" s="398">
        <f t="shared" si="48"/>
        <v>15</v>
      </c>
      <c r="R143" s="399" t="s">
        <v>206</v>
      </c>
      <c r="S143" s="398">
        <f t="shared" si="49"/>
        <v>15</v>
      </c>
      <c r="T143" s="399" t="s">
        <v>210</v>
      </c>
      <c r="U143" s="398">
        <f t="shared" si="62"/>
        <v>10</v>
      </c>
      <c r="V143" s="399" t="s">
        <v>207</v>
      </c>
      <c r="W143" s="398">
        <f t="shared" si="63"/>
        <v>15</v>
      </c>
      <c r="X143" s="399" t="s">
        <v>208</v>
      </c>
      <c r="Y143" s="398">
        <f t="shared" si="50"/>
        <v>15</v>
      </c>
      <c r="Z143" s="399" t="s">
        <v>209</v>
      </c>
      <c r="AA143" s="398">
        <f t="shared" si="64"/>
        <v>10</v>
      </c>
      <c r="AB143" s="434">
        <f t="shared" si="65"/>
        <v>95</v>
      </c>
      <c r="AC143" s="400" t="str">
        <f t="shared" si="66"/>
        <v>Moderado</v>
      </c>
      <c r="AD143" s="401" t="s">
        <v>63</v>
      </c>
      <c r="AE143" s="402" t="str">
        <f t="shared" si="51"/>
        <v>Moderado</v>
      </c>
      <c r="AF143" s="403" t="str">
        <f t="shared" si="67"/>
        <v>50</v>
      </c>
      <c r="AG143" s="861">
        <v>1</v>
      </c>
      <c r="AH143" s="850">
        <f>(AF143+AF144+AF145)/AG143</f>
        <v>50</v>
      </c>
      <c r="AI143" s="840" t="str">
        <f>IF(AH143&lt;50,"Débil",IF(AH143&lt;=99,"Moderado",IF(AH143=100,"Fuerte",IF(AH143="","ERROR"))))</f>
        <v>Moderado</v>
      </c>
      <c r="AJ143" s="841" t="s">
        <v>162</v>
      </c>
      <c r="AK143" s="840">
        <f>IF(AI143="Débil",0,IF(AND(AI143="Moderado",AJ143="Directamente"),1,IF(AND(AI143="Moderado",AJ143="No disminuye"),0,IF(AND(AI143="Fuerte",AJ143="Directamente"),2,IF(AND(AI143="Fuerte",AJ143="No disminuye"),0)))))</f>
        <v>1</v>
      </c>
      <c r="AL143" s="840">
        <f>'4-VALORACIÓN DEL RIESGO'!P54-'5-CONTROLES'!AK143:AK145</f>
        <v>3</v>
      </c>
      <c r="AM143" s="840" t="str">
        <f>IF(AL143=5,"Casi Seguro",IF(AL143=4,"Probable",IF(AL143=3,"Posible",IF(AL143=2,"Improbable",IF(AL143=1,"Rara Vez",IF(AL143=0,"Rara Vez",IF(AL143&lt;0,"Rara Vez")))))))</f>
        <v>Posible</v>
      </c>
      <c r="AN143" s="841" t="s">
        <v>164</v>
      </c>
      <c r="AO143" s="840">
        <f>IF(AI143="Débil",0,IF(AND(AI143="Moderado",AN143="Directamente"),1,IF(AND(AI143="Moderado",AN143="Indirectamente"),0,IF(AND(AI143="Moderado",AN143="No disminuye"),0,IF(AND(AI143="Fuerte",AN143="Directamente"),2,IF(AND(AI143="Fuerte",AN143="Indirectamente"),1,IF(AND(AI143="Fuerte",AN143="No disminuye"),0)))))))</f>
        <v>0</v>
      </c>
      <c r="AP143" s="840">
        <f>'4-VALORACIÓN DEL RIESGO'!Z54-'5-CONTROLES'!AO143:AO145</f>
        <v>5</v>
      </c>
      <c r="AQ143" s="842" t="str">
        <f>IF(AP143&lt;=1,"Insignificante",IF(AP143=2,"Menor",IF(AP143=3,"Moderado",IF(AP143=4,"Mayor",IF(AP143&gt;=5,"Catastrófico")))))</f>
        <v>Catastrófico</v>
      </c>
      <c r="AR143" s="840" t="str">
        <f t="shared" ref="AR143" si="71">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840"/>
      <c r="AT143" s="845" t="s">
        <v>9</v>
      </c>
    </row>
    <row r="144" spans="2:46" s="396" customFormat="1" ht="22.5" customHeight="1" x14ac:dyDescent="0.3">
      <c r="B144" s="949"/>
      <c r="C144" s="865"/>
      <c r="D144" s="867"/>
      <c r="E144" s="867"/>
      <c r="F144" s="867"/>
      <c r="G144" s="419"/>
      <c r="H144" s="386"/>
      <c r="I144" s="419"/>
      <c r="J144" s="419"/>
      <c r="K144" s="419"/>
      <c r="L144" s="419"/>
      <c r="M144" s="420"/>
      <c r="N144" s="397"/>
      <c r="O144" s="398" t="b">
        <f t="shared" si="47"/>
        <v>0</v>
      </c>
      <c r="P144" s="399"/>
      <c r="Q144" s="398" t="b">
        <f t="shared" si="48"/>
        <v>0</v>
      </c>
      <c r="R144" s="399"/>
      <c r="S144" s="398" t="b">
        <f t="shared" si="49"/>
        <v>0</v>
      </c>
      <c r="T144" s="399"/>
      <c r="U144" s="398" t="b">
        <f t="shared" si="62"/>
        <v>0</v>
      </c>
      <c r="V144" s="399"/>
      <c r="W144" s="398" t="b">
        <f t="shared" si="63"/>
        <v>0</v>
      </c>
      <c r="X144" s="399"/>
      <c r="Y144" s="398" t="b">
        <f t="shared" si="50"/>
        <v>0</v>
      </c>
      <c r="Z144" s="399"/>
      <c r="AA144" s="398" t="b">
        <f t="shared" si="64"/>
        <v>0</v>
      </c>
      <c r="AB144" s="434">
        <f t="shared" si="65"/>
        <v>0</v>
      </c>
      <c r="AC144" s="400" t="str">
        <f t="shared" si="66"/>
        <v>Débil</v>
      </c>
      <c r="AD144" s="401"/>
      <c r="AE144" s="402" t="str">
        <f t="shared" si="51"/>
        <v>Débil</v>
      </c>
      <c r="AF144" s="403" t="str">
        <f t="shared" si="67"/>
        <v>0</v>
      </c>
      <c r="AG144" s="862"/>
      <c r="AH144" s="850"/>
      <c r="AI144" s="840"/>
      <c r="AJ144" s="841"/>
      <c r="AK144" s="840"/>
      <c r="AL144" s="840"/>
      <c r="AM144" s="840"/>
      <c r="AN144" s="841"/>
      <c r="AO144" s="840"/>
      <c r="AP144" s="840"/>
      <c r="AQ144" s="843"/>
      <c r="AR144" s="840"/>
      <c r="AS144" s="840"/>
      <c r="AT144" s="845"/>
    </row>
    <row r="145" spans="2:46" s="396" customFormat="1" ht="22.5" customHeight="1" thickBot="1" x14ac:dyDescent="0.35">
      <c r="B145" s="949"/>
      <c r="C145" s="865"/>
      <c r="D145" s="867"/>
      <c r="E145" s="867"/>
      <c r="F145" s="867"/>
      <c r="G145" s="419"/>
      <c r="H145" s="386"/>
      <c r="I145" s="419"/>
      <c r="J145" s="419"/>
      <c r="K145" s="419"/>
      <c r="L145" s="419"/>
      <c r="M145" s="420"/>
      <c r="N145" s="397"/>
      <c r="O145" s="398" t="b">
        <f t="shared" si="47"/>
        <v>0</v>
      </c>
      <c r="P145" s="399"/>
      <c r="Q145" s="398" t="b">
        <f t="shared" si="48"/>
        <v>0</v>
      </c>
      <c r="R145" s="399"/>
      <c r="S145" s="398" t="b">
        <f t="shared" si="49"/>
        <v>0</v>
      </c>
      <c r="T145" s="399"/>
      <c r="U145" s="398" t="b">
        <f t="shared" si="62"/>
        <v>0</v>
      </c>
      <c r="V145" s="399"/>
      <c r="W145" s="398" t="b">
        <f t="shared" si="63"/>
        <v>0</v>
      </c>
      <c r="X145" s="399"/>
      <c r="Y145" s="398" t="b">
        <f t="shared" si="50"/>
        <v>0</v>
      </c>
      <c r="Z145" s="399"/>
      <c r="AA145" s="398" t="b">
        <f t="shared" si="64"/>
        <v>0</v>
      </c>
      <c r="AB145" s="434">
        <f t="shared" si="65"/>
        <v>0</v>
      </c>
      <c r="AC145" s="400" t="str">
        <f t="shared" si="66"/>
        <v>Débil</v>
      </c>
      <c r="AD145" s="401"/>
      <c r="AE145" s="402" t="str">
        <f t="shared" si="51"/>
        <v>Débil</v>
      </c>
      <c r="AF145" s="403" t="str">
        <f t="shared" si="67"/>
        <v>0</v>
      </c>
      <c r="AG145" s="863"/>
      <c r="AH145" s="850"/>
      <c r="AI145" s="840"/>
      <c r="AJ145" s="841"/>
      <c r="AK145" s="840"/>
      <c r="AL145" s="840"/>
      <c r="AM145" s="840"/>
      <c r="AN145" s="841"/>
      <c r="AO145" s="840"/>
      <c r="AP145" s="840"/>
      <c r="AQ145" s="844"/>
      <c r="AR145" s="840"/>
      <c r="AS145" s="840"/>
      <c r="AT145" s="845"/>
    </row>
    <row r="146" spans="2:46" s="396" customFormat="1" ht="163.5" customHeight="1" x14ac:dyDescent="0.3">
      <c r="B146" s="949">
        <v>46</v>
      </c>
      <c r="C146" s="865" t="str">
        <f>'3-IDENTIFICACIÓN DEL RIESGO'!B56</f>
        <v>Gestión del Talento Humano</v>
      </c>
      <c r="D146" s="867" t="str">
        <f>'3-IDENTIFICACIÓN DEL RIESGO'!E56</f>
        <v>1. Subdirección de Talento Humano.
2. Secretaría General.</v>
      </c>
      <c r="E146" s="867" t="str">
        <f>'3-IDENTIFICACIÓN DEL RIESGO'!G56</f>
        <v>Caducidad de la acción disciplinaria</v>
      </c>
      <c r="F146" s="867"/>
      <c r="G146" s="419" t="s">
        <v>1146</v>
      </c>
      <c r="H146" s="386" t="s">
        <v>632</v>
      </c>
      <c r="I146" s="419" t="s">
        <v>1142</v>
      </c>
      <c r="J146" s="419" t="s">
        <v>1143</v>
      </c>
      <c r="K146" s="419" t="s">
        <v>1144</v>
      </c>
      <c r="L146" s="419" t="s">
        <v>1145</v>
      </c>
      <c r="M146" s="420" t="s">
        <v>1141</v>
      </c>
      <c r="N146" s="397" t="s">
        <v>204</v>
      </c>
      <c r="O146" s="398">
        <f t="shared" si="47"/>
        <v>15</v>
      </c>
      <c r="P146" s="399" t="s">
        <v>205</v>
      </c>
      <c r="Q146" s="398">
        <f t="shared" si="48"/>
        <v>15</v>
      </c>
      <c r="R146" s="399" t="s">
        <v>206</v>
      </c>
      <c r="S146" s="398">
        <f t="shared" si="49"/>
        <v>15</v>
      </c>
      <c r="T146" s="399" t="s">
        <v>210</v>
      </c>
      <c r="U146" s="398">
        <f t="shared" si="62"/>
        <v>10</v>
      </c>
      <c r="V146" s="399" t="s">
        <v>207</v>
      </c>
      <c r="W146" s="398">
        <f t="shared" si="63"/>
        <v>15</v>
      </c>
      <c r="X146" s="399" t="s">
        <v>208</v>
      </c>
      <c r="Y146" s="398">
        <f t="shared" si="50"/>
        <v>15</v>
      </c>
      <c r="Z146" s="399" t="s">
        <v>209</v>
      </c>
      <c r="AA146" s="398">
        <f t="shared" si="64"/>
        <v>10</v>
      </c>
      <c r="AB146" s="434">
        <f t="shared" si="65"/>
        <v>95</v>
      </c>
      <c r="AC146" s="400" t="str">
        <f t="shared" si="66"/>
        <v>Moderado</v>
      </c>
      <c r="AD146" s="401" t="s">
        <v>63</v>
      </c>
      <c r="AE146" s="402" t="str">
        <f t="shared" si="51"/>
        <v>Moderado</v>
      </c>
      <c r="AF146" s="403" t="str">
        <f t="shared" si="67"/>
        <v>50</v>
      </c>
      <c r="AG146" s="861">
        <v>1</v>
      </c>
      <c r="AH146" s="850">
        <f>(AF146+AF147+AF148)/AG146</f>
        <v>50</v>
      </c>
      <c r="AI146" s="840" t="str">
        <f>IF(AH146&lt;50,"Débil",IF(AH146&lt;=99,"Moderado",IF(AH146=100,"Fuerte",IF(AH146="","ERROR"))))</f>
        <v>Moderado</v>
      </c>
      <c r="AJ146" s="841" t="s">
        <v>162</v>
      </c>
      <c r="AK146" s="840">
        <f>IF(AI146="Débil",0,IF(AND(AI146="Moderado",AJ146="Directamente"),1,IF(AND(AI146="Moderado",AJ146="No disminuye"),0,IF(AND(AI146="Fuerte",AJ146="Directamente"),2,IF(AND(AI146="Fuerte",AJ146="No disminuye"),0)))))</f>
        <v>1</v>
      </c>
      <c r="AL146" s="840">
        <f>'4-VALORACIÓN DEL RIESGO'!P55-'5-CONTROLES'!AK146:AK148</f>
        <v>3</v>
      </c>
      <c r="AM146" s="840" t="str">
        <f>IF(AL146=5,"Casi Seguro",IF(AL146=4,"Probable",IF(AL146=3,"Posible",IF(AL146=2,"Improbable",IF(AL146=1,"Rara Vez",IF(AL146=0,"Rara Vez",IF(AL146&lt;0,"Rara Vez")))))))</f>
        <v>Posible</v>
      </c>
      <c r="AN146" s="841" t="s">
        <v>164</v>
      </c>
      <c r="AO146" s="840">
        <f>IF(AI146="Débil",0,IF(AND(AI146="Moderado",AN146="Directamente"),1,IF(AND(AI146="Moderado",AN146="Indirectamente"),0,IF(AND(AI146="Moderado",AN146="No disminuye"),0,IF(AND(AI146="Fuerte",AN146="Directamente"),2,IF(AND(AI146="Fuerte",AN146="Indirectamente"),1,IF(AND(AI146="Fuerte",AN146="No disminuye"),0)))))))</f>
        <v>0</v>
      </c>
      <c r="AP146" s="840">
        <f>'4-VALORACIÓN DEL RIESGO'!Z55-'5-CONTROLES'!AO146:AO148</f>
        <v>5</v>
      </c>
      <c r="AQ146" s="842" t="str">
        <f>IF(AP146&lt;=1,"Insignificante",IF(AP146=2,"Menor",IF(AP146=3,"Moderado",IF(AP146=4,"Mayor",IF(AP146&gt;=5,"Catastrófico")))))</f>
        <v>Catastrófico</v>
      </c>
      <c r="AR146" s="840" t="str">
        <f t="shared" ref="AR146" si="72">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840"/>
      <c r="AT146" s="845" t="s">
        <v>9</v>
      </c>
    </row>
    <row r="147" spans="2:46" s="396" customFormat="1" ht="22.5" customHeight="1" x14ac:dyDescent="0.3">
      <c r="B147" s="949"/>
      <c r="C147" s="865"/>
      <c r="D147" s="867"/>
      <c r="E147" s="867"/>
      <c r="F147" s="867"/>
      <c r="G147" s="419"/>
      <c r="H147" s="386"/>
      <c r="I147" s="419"/>
      <c r="J147" s="419"/>
      <c r="K147" s="419"/>
      <c r="L147" s="419"/>
      <c r="M147" s="420"/>
      <c r="N147" s="397"/>
      <c r="O147" s="398" t="b">
        <f t="shared" si="47"/>
        <v>0</v>
      </c>
      <c r="P147" s="399"/>
      <c r="Q147" s="398" t="b">
        <f t="shared" si="48"/>
        <v>0</v>
      </c>
      <c r="R147" s="399"/>
      <c r="S147" s="398" t="b">
        <f t="shared" si="49"/>
        <v>0</v>
      </c>
      <c r="T147" s="399"/>
      <c r="U147" s="398" t="b">
        <f t="shared" si="62"/>
        <v>0</v>
      </c>
      <c r="V147" s="399"/>
      <c r="W147" s="398" t="b">
        <f t="shared" si="63"/>
        <v>0</v>
      </c>
      <c r="X147" s="399"/>
      <c r="Y147" s="398" t="b">
        <f t="shared" si="50"/>
        <v>0</v>
      </c>
      <c r="Z147" s="399"/>
      <c r="AA147" s="398" t="b">
        <f t="shared" si="64"/>
        <v>0</v>
      </c>
      <c r="AB147" s="434">
        <f t="shared" si="65"/>
        <v>0</v>
      </c>
      <c r="AC147" s="400" t="str">
        <f t="shared" si="66"/>
        <v>Débil</v>
      </c>
      <c r="AD147" s="401"/>
      <c r="AE147" s="402" t="str">
        <f t="shared" si="51"/>
        <v>Débil</v>
      </c>
      <c r="AF147" s="403" t="str">
        <f t="shared" si="67"/>
        <v>0</v>
      </c>
      <c r="AG147" s="862"/>
      <c r="AH147" s="850"/>
      <c r="AI147" s="840"/>
      <c r="AJ147" s="841"/>
      <c r="AK147" s="840"/>
      <c r="AL147" s="840"/>
      <c r="AM147" s="840"/>
      <c r="AN147" s="841"/>
      <c r="AO147" s="840"/>
      <c r="AP147" s="840"/>
      <c r="AQ147" s="843"/>
      <c r="AR147" s="840"/>
      <c r="AS147" s="840"/>
      <c r="AT147" s="845"/>
    </row>
    <row r="148" spans="2:46" s="396" customFormat="1" ht="22.5" customHeight="1" thickBot="1" x14ac:dyDescent="0.35">
      <c r="B148" s="949"/>
      <c r="C148" s="865"/>
      <c r="D148" s="867"/>
      <c r="E148" s="867"/>
      <c r="F148" s="867"/>
      <c r="G148" s="419"/>
      <c r="H148" s="386"/>
      <c r="I148" s="419"/>
      <c r="J148" s="419"/>
      <c r="K148" s="419"/>
      <c r="L148" s="419"/>
      <c r="M148" s="420"/>
      <c r="N148" s="397"/>
      <c r="O148" s="398" t="b">
        <f t="shared" si="47"/>
        <v>0</v>
      </c>
      <c r="P148" s="399"/>
      <c r="Q148" s="398" t="b">
        <f t="shared" si="48"/>
        <v>0</v>
      </c>
      <c r="R148" s="399"/>
      <c r="S148" s="398" t="b">
        <f t="shared" si="49"/>
        <v>0</v>
      </c>
      <c r="T148" s="399"/>
      <c r="U148" s="398" t="b">
        <f t="shared" si="62"/>
        <v>0</v>
      </c>
      <c r="V148" s="399"/>
      <c r="W148" s="398" t="b">
        <f t="shared" si="63"/>
        <v>0</v>
      </c>
      <c r="X148" s="399"/>
      <c r="Y148" s="398" t="b">
        <f t="shared" si="50"/>
        <v>0</v>
      </c>
      <c r="Z148" s="399"/>
      <c r="AA148" s="398" t="b">
        <f t="shared" si="64"/>
        <v>0</v>
      </c>
      <c r="AB148" s="434">
        <f t="shared" si="65"/>
        <v>0</v>
      </c>
      <c r="AC148" s="400" t="str">
        <f t="shared" si="66"/>
        <v>Débil</v>
      </c>
      <c r="AD148" s="401"/>
      <c r="AE148" s="402" t="str">
        <f t="shared" si="51"/>
        <v>Débil</v>
      </c>
      <c r="AF148" s="403" t="str">
        <f t="shared" si="67"/>
        <v>0</v>
      </c>
      <c r="AG148" s="863"/>
      <c r="AH148" s="850"/>
      <c r="AI148" s="840"/>
      <c r="AJ148" s="841"/>
      <c r="AK148" s="840"/>
      <c r="AL148" s="840"/>
      <c r="AM148" s="840"/>
      <c r="AN148" s="841"/>
      <c r="AO148" s="840"/>
      <c r="AP148" s="840"/>
      <c r="AQ148" s="844"/>
      <c r="AR148" s="840"/>
      <c r="AS148" s="840"/>
      <c r="AT148" s="845"/>
    </row>
    <row r="149" spans="2:46" s="396" customFormat="1" ht="163.5" customHeight="1" x14ac:dyDescent="0.3">
      <c r="B149" s="949">
        <v>47</v>
      </c>
      <c r="C149" s="865" t="str">
        <f>'3-IDENTIFICACIÓN DEL RIESGO'!B57</f>
        <v>Gestión del Talento Humano</v>
      </c>
      <c r="D149" s="867" t="str">
        <f>'3-IDENTIFICACIÓN DEL RIESGO'!E57</f>
        <v>1. Subdirección de Talento Humano.
2. Secretaría General.</v>
      </c>
      <c r="E149" s="867" t="str">
        <f>'3-IDENTIFICACIÓN DEL RIESGO'!G57</f>
        <v>Perdida de expedientes disciplinarios</v>
      </c>
      <c r="F149" s="867"/>
      <c r="G149" s="419" t="s">
        <v>1146</v>
      </c>
      <c r="H149" s="386" t="s">
        <v>632</v>
      </c>
      <c r="I149" s="419" t="s">
        <v>1155</v>
      </c>
      <c r="J149" s="419" t="s">
        <v>1156</v>
      </c>
      <c r="K149" s="419" t="s">
        <v>1157</v>
      </c>
      <c r="L149" s="419" t="s">
        <v>1158</v>
      </c>
      <c r="M149" s="420" t="s">
        <v>1154</v>
      </c>
      <c r="N149" s="397" t="s">
        <v>204</v>
      </c>
      <c r="O149" s="398">
        <f t="shared" si="47"/>
        <v>15</v>
      </c>
      <c r="P149" s="399" t="s">
        <v>205</v>
      </c>
      <c r="Q149" s="398">
        <f t="shared" si="48"/>
        <v>15</v>
      </c>
      <c r="R149" s="399" t="s">
        <v>206</v>
      </c>
      <c r="S149" s="398">
        <f t="shared" si="49"/>
        <v>15</v>
      </c>
      <c r="T149" s="399" t="s">
        <v>210</v>
      </c>
      <c r="U149" s="398">
        <f t="shared" si="62"/>
        <v>10</v>
      </c>
      <c r="V149" s="399" t="s">
        <v>207</v>
      </c>
      <c r="W149" s="398">
        <f t="shared" si="63"/>
        <v>15</v>
      </c>
      <c r="X149" s="399" t="s">
        <v>208</v>
      </c>
      <c r="Y149" s="398">
        <f t="shared" si="50"/>
        <v>15</v>
      </c>
      <c r="Z149" s="399" t="s">
        <v>209</v>
      </c>
      <c r="AA149" s="398">
        <f t="shared" si="64"/>
        <v>10</v>
      </c>
      <c r="AB149" s="434">
        <f t="shared" si="65"/>
        <v>95</v>
      </c>
      <c r="AC149" s="400" t="str">
        <f t="shared" si="66"/>
        <v>Moderado</v>
      </c>
      <c r="AD149" s="401" t="s">
        <v>63</v>
      </c>
      <c r="AE149" s="402" t="str">
        <f t="shared" si="51"/>
        <v>Moderado</v>
      </c>
      <c r="AF149" s="403" t="str">
        <f t="shared" si="67"/>
        <v>50</v>
      </c>
      <c r="AG149" s="861">
        <v>1</v>
      </c>
      <c r="AH149" s="850">
        <f>(AF149+AF150+AF151)/AG149</f>
        <v>50</v>
      </c>
      <c r="AI149" s="840" t="str">
        <f>IF(AH149&lt;50,"Débil",IF(AH149&lt;=99,"Moderado",IF(AH149=100,"Fuerte",IF(AH149="","ERROR"))))</f>
        <v>Moderado</v>
      </c>
      <c r="AJ149" s="841" t="s">
        <v>162</v>
      </c>
      <c r="AK149" s="840">
        <f>IF(AI149="Débil",0,IF(AND(AI149="Moderado",AJ149="Directamente"),1,IF(AND(AI149="Moderado",AJ149="No disminuye"),0,IF(AND(AI149="Fuerte",AJ149="Directamente"),2,IF(AND(AI149="Fuerte",AJ149="No disminuye"),0)))))</f>
        <v>1</v>
      </c>
      <c r="AL149" s="840">
        <f>'4-VALORACIÓN DEL RIESGO'!P56-'5-CONTROLES'!AK149:AK151</f>
        <v>3</v>
      </c>
      <c r="AM149" s="840" t="str">
        <f>IF(AL149=5,"Casi Seguro",IF(AL149=4,"Probable",IF(AL149=3,"Posible",IF(AL149=2,"Improbable",IF(AL149=1,"Rara Vez",IF(AL149=0,"Rara Vez",IF(AL149&lt;0,"Rara Vez")))))))</f>
        <v>Posible</v>
      </c>
      <c r="AN149" s="841" t="s">
        <v>164</v>
      </c>
      <c r="AO149" s="840">
        <f>IF(AI149="Débil",0,IF(AND(AI149="Moderado",AN149="Directamente"),1,IF(AND(AI149="Moderado",AN149="Indirectamente"),0,IF(AND(AI149="Moderado",AN149="No disminuye"),0,IF(AND(AI149="Fuerte",AN149="Directamente"),2,IF(AND(AI149="Fuerte",AN149="Indirectamente"),1,IF(AND(AI149="Fuerte",AN149="No disminuye"),0)))))))</f>
        <v>0</v>
      </c>
      <c r="AP149" s="840">
        <f>'4-VALORACIÓN DEL RIESGO'!Z56-'5-CONTROLES'!AO149:AO151</f>
        <v>5</v>
      </c>
      <c r="AQ149" s="842" t="str">
        <f>IF(AP149&lt;=1,"Insignificante",IF(AP149=2,"Menor",IF(AP149=3,"Moderado",IF(AP149=4,"Mayor",IF(AP149&gt;=5,"Catastrófico")))))</f>
        <v>Catastrófico</v>
      </c>
      <c r="AR149" s="840" t="str">
        <f t="shared" ref="AR149" si="73">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840"/>
      <c r="AT149" s="845" t="s">
        <v>9</v>
      </c>
    </row>
    <row r="150" spans="2:46" s="396" customFormat="1" ht="24" customHeight="1" x14ac:dyDescent="0.3">
      <c r="B150" s="949"/>
      <c r="C150" s="865"/>
      <c r="D150" s="867"/>
      <c r="E150" s="867"/>
      <c r="F150" s="867"/>
      <c r="G150" s="419"/>
      <c r="H150" s="386"/>
      <c r="I150" s="419"/>
      <c r="J150" s="419"/>
      <c r="K150" s="419"/>
      <c r="L150" s="419"/>
      <c r="M150" s="420"/>
      <c r="N150" s="397"/>
      <c r="O150" s="398" t="b">
        <f t="shared" si="47"/>
        <v>0</v>
      </c>
      <c r="P150" s="399"/>
      <c r="Q150" s="398" t="b">
        <f t="shared" si="48"/>
        <v>0</v>
      </c>
      <c r="R150" s="399"/>
      <c r="S150" s="398" t="b">
        <f t="shared" si="49"/>
        <v>0</v>
      </c>
      <c r="T150" s="399"/>
      <c r="U150" s="398" t="b">
        <f t="shared" si="62"/>
        <v>0</v>
      </c>
      <c r="V150" s="399"/>
      <c r="W150" s="398" t="b">
        <f t="shared" si="63"/>
        <v>0</v>
      </c>
      <c r="X150" s="399"/>
      <c r="Y150" s="398" t="b">
        <f t="shared" si="50"/>
        <v>0</v>
      </c>
      <c r="Z150" s="399"/>
      <c r="AA150" s="398" t="b">
        <f t="shared" si="64"/>
        <v>0</v>
      </c>
      <c r="AB150" s="434">
        <f t="shared" si="65"/>
        <v>0</v>
      </c>
      <c r="AC150" s="400" t="str">
        <f t="shared" si="66"/>
        <v>Débil</v>
      </c>
      <c r="AD150" s="401"/>
      <c r="AE150" s="402" t="str">
        <f t="shared" si="51"/>
        <v>Débil</v>
      </c>
      <c r="AF150" s="403" t="str">
        <f t="shared" si="67"/>
        <v>0</v>
      </c>
      <c r="AG150" s="862"/>
      <c r="AH150" s="850"/>
      <c r="AI150" s="840"/>
      <c r="AJ150" s="841"/>
      <c r="AK150" s="840"/>
      <c r="AL150" s="840"/>
      <c r="AM150" s="840"/>
      <c r="AN150" s="841"/>
      <c r="AO150" s="840"/>
      <c r="AP150" s="840"/>
      <c r="AQ150" s="843"/>
      <c r="AR150" s="840"/>
      <c r="AS150" s="840"/>
      <c r="AT150" s="845"/>
    </row>
    <row r="151" spans="2:46" s="396" customFormat="1" ht="24" customHeight="1" thickBot="1" x14ac:dyDescent="0.35">
      <c r="B151" s="949"/>
      <c r="C151" s="865"/>
      <c r="D151" s="867"/>
      <c r="E151" s="867"/>
      <c r="F151" s="867"/>
      <c r="G151" s="419"/>
      <c r="H151" s="386"/>
      <c r="I151" s="419"/>
      <c r="J151" s="419"/>
      <c r="K151" s="419"/>
      <c r="L151" s="419"/>
      <c r="M151" s="420"/>
      <c r="N151" s="397"/>
      <c r="O151" s="398" t="b">
        <f t="shared" si="47"/>
        <v>0</v>
      </c>
      <c r="P151" s="399"/>
      <c r="Q151" s="398" t="b">
        <f t="shared" si="48"/>
        <v>0</v>
      </c>
      <c r="R151" s="399"/>
      <c r="S151" s="398" t="b">
        <f t="shared" si="49"/>
        <v>0</v>
      </c>
      <c r="T151" s="399"/>
      <c r="U151" s="398" t="b">
        <f t="shared" si="62"/>
        <v>0</v>
      </c>
      <c r="V151" s="399"/>
      <c r="W151" s="398" t="b">
        <f t="shared" si="63"/>
        <v>0</v>
      </c>
      <c r="X151" s="399"/>
      <c r="Y151" s="398" t="b">
        <f t="shared" si="50"/>
        <v>0</v>
      </c>
      <c r="Z151" s="399"/>
      <c r="AA151" s="398" t="b">
        <f t="shared" si="64"/>
        <v>0</v>
      </c>
      <c r="AB151" s="434">
        <f t="shared" si="65"/>
        <v>0</v>
      </c>
      <c r="AC151" s="400" t="str">
        <f t="shared" si="66"/>
        <v>Débil</v>
      </c>
      <c r="AD151" s="401"/>
      <c r="AE151" s="402" t="str">
        <f t="shared" si="51"/>
        <v>Débil</v>
      </c>
      <c r="AF151" s="403" t="str">
        <f t="shared" si="67"/>
        <v>0</v>
      </c>
      <c r="AG151" s="863"/>
      <c r="AH151" s="850"/>
      <c r="AI151" s="840"/>
      <c r="AJ151" s="841"/>
      <c r="AK151" s="840"/>
      <c r="AL151" s="840"/>
      <c r="AM151" s="840"/>
      <c r="AN151" s="841"/>
      <c r="AO151" s="840"/>
      <c r="AP151" s="840"/>
      <c r="AQ151" s="844"/>
      <c r="AR151" s="840"/>
      <c r="AS151" s="840"/>
      <c r="AT151" s="845"/>
    </row>
    <row r="152" spans="2:46" s="396" customFormat="1" ht="163.5" customHeight="1" x14ac:dyDescent="0.3">
      <c r="B152" s="949">
        <v>48</v>
      </c>
      <c r="C152" s="865" t="str">
        <f>'3-IDENTIFICACIÓN DEL RIESGO'!B58</f>
        <v>Apoyo Jurídico</v>
      </c>
      <c r="D152" s="867" t="str">
        <f>'3-IDENTIFICACIÓN DEL RIESGO'!E58</f>
        <v>1. Oficina Jurídica</v>
      </c>
      <c r="E152" s="867" t="str">
        <f>'3-IDENTIFICACIÓN DEL RIESGO'!G58</f>
        <v>Emitir conceptos sobre el mismo tema con distinta interpretación</v>
      </c>
      <c r="F152" s="867"/>
      <c r="G152" s="419" t="s">
        <v>1791</v>
      </c>
      <c r="H152" s="386" t="s">
        <v>630</v>
      </c>
      <c r="I152" s="419" t="s">
        <v>1793</v>
      </c>
      <c r="J152" s="419" t="s">
        <v>1790</v>
      </c>
      <c r="K152" s="419" t="s">
        <v>1797</v>
      </c>
      <c r="L152" s="419" t="s">
        <v>1796</v>
      </c>
      <c r="M152" s="420" t="s">
        <v>1789</v>
      </c>
      <c r="N152" s="397" t="s">
        <v>204</v>
      </c>
      <c r="O152" s="398">
        <f t="shared" si="47"/>
        <v>15</v>
      </c>
      <c r="P152" s="399" t="s">
        <v>205</v>
      </c>
      <c r="Q152" s="398">
        <f t="shared" si="48"/>
        <v>15</v>
      </c>
      <c r="R152" s="399" t="s">
        <v>206</v>
      </c>
      <c r="S152" s="398">
        <f t="shared" si="49"/>
        <v>15</v>
      </c>
      <c r="T152" s="399" t="s">
        <v>60</v>
      </c>
      <c r="U152" s="398">
        <f t="shared" si="62"/>
        <v>15</v>
      </c>
      <c r="V152" s="399" t="s">
        <v>207</v>
      </c>
      <c r="W152" s="398">
        <f t="shared" si="63"/>
        <v>15</v>
      </c>
      <c r="X152" s="399" t="s">
        <v>212</v>
      </c>
      <c r="Y152" s="398">
        <f t="shared" si="50"/>
        <v>0</v>
      </c>
      <c r="Z152" s="399" t="s">
        <v>209</v>
      </c>
      <c r="AA152" s="398">
        <f t="shared" si="64"/>
        <v>10</v>
      </c>
      <c r="AB152" s="434">
        <f t="shared" si="65"/>
        <v>85</v>
      </c>
      <c r="AC152" s="400" t="str">
        <f t="shared" si="66"/>
        <v>Débil</v>
      </c>
      <c r="AD152" s="401" t="s">
        <v>63</v>
      </c>
      <c r="AE152" s="402" t="str">
        <f t="shared" si="51"/>
        <v>Débil</v>
      </c>
      <c r="AF152" s="403" t="str">
        <f t="shared" si="67"/>
        <v>0</v>
      </c>
      <c r="AG152" s="861">
        <v>1</v>
      </c>
      <c r="AH152" s="850">
        <f>(AF152+AF153+AF154)/AG152</f>
        <v>0</v>
      </c>
      <c r="AI152" s="840" t="str">
        <f>IF(AH152&lt;50,"Débil",IF(AH152&lt;=99,"Moderado",IF(AH152=100,"Fuerte",IF(AH152="","ERROR"))))</f>
        <v>Débil</v>
      </c>
      <c r="AJ152" s="841" t="s">
        <v>162</v>
      </c>
      <c r="AK152" s="840">
        <f>IF(AI152="Débil",0,IF(AND(AI152="Moderado",AJ152="Directamente"),1,IF(AND(AI152="Moderado",AJ152="No disminuye"),0,IF(AND(AI152="Fuerte",AJ152="Directamente"),2,IF(AND(AI152="Fuerte",AJ152="No disminuye"),0)))))</f>
        <v>0</v>
      </c>
      <c r="AL152" s="840">
        <f>'4-VALORACIÓN DEL RIESGO'!P57-'5-CONTROLES'!AK152:AK154</f>
        <v>4</v>
      </c>
      <c r="AM152" s="840" t="str">
        <f>IF(AL152=5,"Casi Seguro",IF(AL152=4,"Probable",IF(AL152=3,"Posible",IF(AL152=2,"Improbable",IF(AL152=1,"Rara Vez",IF(AL152=0,"Rara Vez",IF(AL152&lt;0,"Rara Vez")))))))</f>
        <v>Probable</v>
      </c>
      <c r="AN152" s="841" t="s">
        <v>164</v>
      </c>
      <c r="AO152" s="840">
        <f>IF(AI152="Débil",0,IF(AND(AI152="Moderado",AN152="Directamente"),1,IF(AND(AI152="Moderado",AN152="Indirectamente"),0,IF(AND(AI152="Moderado",AN152="No disminuye"),0,IF(AND(AI152="Fuerte",AN152="Directamente"),2,IF(AND(AI152="Fuerte",AN152="Indirectamente"),1,IF(AND(AI152="Fuerte",AN152="No disminuye"),0)))))))</f>
        <v>0</v>
      </c>
      <c r="AP152" s="840">
        <f>'4-VALORACIÓN DEL RIESGO'!Z57-'5-CONTROLES'!AO152:AO154</f>
        <v>4</v>
      </c>
      <c r="AQ152" s="842" t="str">
        <f>IF(AP152&lt;=1,"Insignificante",IF(AP152=2,"Menor",IF(AP152=3,"Moderado",IF(AP152=4,"Mayor",IF(AP152&gt;=5,"Catastrófico")))))</f>
        <v>Mayor</v>
      </c>
      <c r="AR152" s="840" t="str">
        <f t="shared" ref="AR152" si="74">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840"/>
      <c r="AT152" s="845" t="s">
        <v>9</v>
      </c>
    </row>
    <row r="153" spans="2:46" s="396" customFormat="1" ht="27" customHeight="1" x14ac:dyDescent="0.3">
      <c r="B153" s="949"/>
      <c r="C153" s="865"/>
      <c r="D153" s="867"/>
      <c r="E153" s="867"/>
      <c r="F153" s="867"/>
      <c r="G153" s="419"/>
      <c r="H153" s="386"/>
      <c r="I153" s="419"/>
      <c r="J153" s="419"/>
      <c r="K153" s="419"/>
      <c r="L153" s="419"/>
      <c r="M153" s="420"/>
      <c r="N153" s="397"/>
      <c r="O153" s="398" t="b">
        <f t="shared" si="47"/>
        <v>0</v>
      </c>
      <c r="P153" s="399"/>
      <c r="Q153" s="398" t="b">
        <f t="shared" si="48"/>
        <v>0</v>
      </c>
      <c r="R153" s="399"/>
      <c r="S153" s="398" t="b">
        <f t="shared" si="49"/>
        <v>0</v>
      </c>
      <c r="T153" s="399"/>
      <c r="U153" s="398" t="b">
        <f t="shared" si="62"/>
        <v>0</v>
      </c>
      <c r="V153" s="399"/>
      <c r="W153" s="398" t="b">
        <f t="shared" si="63"/>
        <v>0</v>
      </c>
      <c r="X153" s="399"/>
      <c r="Y153" s="398" t="b">
        <f t="shared" si="50"/>
        <v>0</v>
      </c>
      <c r="Z153" s="399"/>
      <c r="AA153" s="398" t="b">
        <f t="shared" si="64"/>
        <v>0</v>
      </c>
      <c r="AB153" s="434">
        <f t="shared" si="65"/>
        <v>0</v>
      </c>
      <c r="AC153" s="400" t="str">
        <f t="shared" si="66"/>
        <v>Débil</v>
      </c>
      <c r="AD153" s="401"/>
      <c r="AE153" s="402" t="str">
        <f t="shared" si="51"/>
        <v>Débil</v>
      </c>
      <c r="AF153" s="403" t="str">
        <f t="shared" si="67"/>
        <v>0</v>
      </c>
      <c r="AG153" s="862"/>
      <c r="AH153" s="850"/>
      <c r="AI153" s="840"/>
      <c r="AJ153" s="841"/>
      <c r="AK153" s="840"/>
      <c r="AL153" s="840"/>
      <c r="AM153" s="840"/>
      <c r="AN153" s="841"/>
      <c r="AO153" s="840"/>
      <c r="AP153" s="840"/>
      <c r="AQ153" s="843"/>
      <c r="AR153" s="840"/>
      <c r="AS153" s="840"/>
      <c r="AT153" s="845"/>
    </row>
    <row r="154" spans="2:46" s="396" customFormat="1" ht="27" customHeight="1" thickBot="1" x14ac:dyDescent="0.35">
      <c r="B154" s="949"/>
      <c r="C154" s="865"/>
      <c r="D154" s="867"/>
      <c r="E154" s="867"/>
      <c r="F154" s="867"/>
      <c r="G154" s="419"/>
      <c r="H154" s="386"/>
      <c r="I154" s="419"/>
      <c r="J154" s="419"/>
      <c r="K154" s="419"/>
      <c r="L154" s="419"/>
      <c r="M154" s="420"/>
      <c r="N154" s="397"/>
      <c r="O154" s="398" t="b">
        <f t="shared" si="47"/>
        <v>0</v>
      </c>
      <c r="P154" s="399"/>
      <c r="Q154" s="398" t="b">
        <f t="shared" si="48"/>
        <v>0</v>
      </c>
      <c r="R154" s="399"/>
      <c r="S154" s="398" t="b">
        <f t="shared" si="49"/>
        <v>0</v>
      </c>
      <c r="T154" s="399"/>
      <c r="U154" s="398" t="b">
        <f t="shared" si="62"/>
        <v>0</v>
      </c>
      <c r="V154" s="399"/>
      <c r="W154" s="398" t="b">
        <f t="shared" si="63"/>
        <v>0</v>
      </c>
      <c r="X154" s="399"/>
      <c r="Y154" s="398" t="b">
        <f t="shared" si="50"/>
        <v>0</v>
      </c>
      <c r="Z154" s="399"/>
      <c r="AA154" s="398" t="b">
        <f t="shared" si="64"/>
        <v>0</v>
      </c>
      <c r="AB154" s="434">
        <f t="shared" si="65"/>
        <v>0</v>
      </c>
      <c r="AC154" s="400" t="str">
        <f t="shared" si="66"/>
        <v>Débil</v>
      </c>
      <c r="AD154" s="401"/>
      <c r="AE154" s="402" t="str">
        <f t="shared" si="51"/>
        <v>Débil</v>
      </c>
      <c r="AF154" s="403" t="str">
        <f t="shared" si="67"/>
        <v>0</v>
      </c>
      <c r="AG154" s="863"/>
      <c r="AH154" s="850"/>
      <c r="AI154" s="840"/>
      <c r="AJ154" s="841"/>
      <c r="AK154" s="840"/>
      <c r="AL154" s="840"/>
      <c r="AM154" s="840"/>
      <c r="AN154" s="841"/>
      <c r="AO154" s="840"/>
      <c r="AP154" s="840"/>
      <c r="AQ154" s="844"/>
      <c r="AR154" s="840"/>
      <c r="AS154" s="840"/>
      <c r="AT154" s="845"/>
    </row>
    <row r="155" spans="2:46" s="396" customFormat="1" ht="163.5" customHeight="1" x14ac:dyDescent="0.3">
      <c r="B155" s="949">
        <v>49</v>
      </c>
      <c r="C155" s="865" t="str">
        <f>'3-IDENTIFICACIÓN DEL RIESGO'!B59</f>
        <v>Apoyo Jurídico</v>
      </c>
      <c r="D155" s="867" t="str">
        <f>'3-IDENTIFICACIÓN DEL RIESGO'!E59</f>
        <v>1. Oficina Jurídica</v>
      </c>
      <c r="E155" s="867" t="str">
        <f>'3-IDENTIFICACIÓN DEL RIESGO'!G59</f>
        <v>Vencimiento de términos</v>
      </c>
      <c r="F155" s="867"/>
      <c r="G155" s="419" t="s">
        <v>1791</v>
      </c>
      <c r="H155" s="386" t="s">
        <v>632</v>
      </c>
      <c r="I155" s="419" t="s">
        <v>1792</v>
      </c>
      <c r="J155" s="419" t="s">
        <v>1788</v>
      </c>
      <c r="K155" s="419" t="s">
        <v>1798</v>
      </c>
      <c r="L155" s="419" t="s">
        <v>1163</v>
      </c>
      <c r="M155" s="420" t="s">
        <v>1795</v>
      </c>
      <c r="N155" s="397" t="s">
        <v>204</v>
      </c>
      <c r="O155" s="398">
        <f t="shared" si="47"/>
        <v>15</v>
      </c>
      <c r="P155" s="399" t="s">
        <v>214</v>
      </c>
      <c r="Q155" s="398">
        <f t="shared" si="48"/>
        <v>0</v>
      </c>
      <c r="R155" s="399" t="s">
        <v>239</v>
      </c>
      <c r="S155" s="398">
        <f t="shared" si="49"/>
        <v>0</v>
      </c>
      <c r="T155" s="399" t="s">
        <v>210</v>
      </c>
      <c r="U155" s="398">
        <f t="shared" si="62"/>
        <v>10</v>
      </c>
      <c r="V155" s="399" t="s">
        <v>207</v>
      </c>
      <c r="W155" s="398">
        <f t="shared" si="63"/>
        <v>15</v>
      </c>
      <c r="X155" s="399" t="s">
        <v>212</v>
      </c>
      <c r="Y155" s="398">
        <f t="shared" si="50"/>
        <v>0</v>
      </c>
      <c r="Z155" s="399" t="s">
        <v>211</v>
      </c>
      <c r="AA155" s="398">
        <f t="shared" si="64"/>
        <v>5</v>
      </c>
      <c r="AB155" s="434">
        <f t="shared" si="65"/>
        <v>45</v>
      </c>
      <c r="AC155" s="400" t="str">
        <f t="shared" si="66"/>
        <v>Débil</v>
      </c>
      <c r="AD155" s="401" t="s">
        <v>57</v>
      </c>
      <c r="AE155" s="402" t="str">
        <f t="shared" si="51"/>
        <v>Débil</v>
      </c>
      <c r="AF155" s="403" t="str">
        <f t="shared" si="67"/>
        <v>0</v>
      </c>
      <c r="AG155" s="861">
        <v>1</v>
      </c>
      <c r="AH155" s="850">
        <f>(AF155+AF156+AF157)/AG155</f>
        <v>0</v>
      </c>
      <c r="AI155" s="840" t="str">
        <f>IF(AH155&lt;50,"Débil",IF(AH155&lt;=99,"Moderado",IF(AH155=100,"Fuerte",IF(AH155="","ERROR"))))</f>
        <v>Débil</v>
      </c>
      <c r="AJ155" s="841" t="s">
        <v>162</v>
      </c>
      <c r="AK155" s="840">
        <f>IF(AI155="Débil",0,IF(AND(AI155="Moderado",AJ155="Directamente"),1,IF(AND(AI155="Moderado",AJ155="No disminuye"),0,IF(AND(AI155="Fuerte",AJ155="Directamente"),2,IF(AND(AI155="Fuerte",AJ155="No disminuye"),0)))))</f>
        <v>0</v>
      </c>
      <c r="AL155" s="840">
        <f>'4-VALORACIÓN DEL RIESGO'!P58-'5-CONTROLES'!AK155:AK157</f>
        <v>5</v>
      </c>
      <c r="AM155" s="840" t="str">
        <f>IF(AL155=5,"Casi Seguro",IF(AL155=4,"Probable",IF(AL155=3,"Posible",IF(AL155=2,"Improbable",IF(AL155=1,"Rara Vez",IF(AL155=0,"Rara Vez",IF(AL155&lt;0,"Rara Vez")))))))</f>
        <v>Casi Seguro</v>
      </c>
      <c r="AN155" s="841" t="s">
        <v>164</v>
      </c>
      <c r="AO155" s="840">
        <f>IF(AI155="Débil",0,IF(AND(AI155="Moderado",AN155="Directamente"),1,IF(AND(AI155="Moderado",AN155="Indirectamente"),0,IF(AND(AI155="Moderado",AN155="No disminuye"),0,IF(AND(AI155="Fuerte",AN155="Directamente"),2,IF(AND(AI155="Fuerte",AN155="Indirectamente"),1,IF(AND(AI155="Fuerte",AN155="No disminuye"),0)))))))</f>
        <v>0</v>
      </c>
      <c r="AP155" s="840">
        <f>'4-VALORACIÓN DEL RIESGO'!Z58-'5-CONTROLES'!AO155:AO157</f>
        <v>5</v>
      </c>
      <c r="AQ155" s="842" t="str">
        <f>IF(AP155&lt;=1,"Insignificante",IF(AP155=2,"Menor",IF(AP155=3,"Moderado",IF(AP155=4,"Mayor",IF(AP155&gt;=5,"Catastrófico")))))</f>
        <v>Catastrófico</v>
      </c>
      <c r="AR155" s="840" t="str">
        <f t="shared" ref="AR155" si="75">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840"/>
      <c r="AT155" s="845" t="s">
        <v>9</v>
      </c>
    </row>
    <row r="156" spans="2:46" s="396" customFormat="1" ht="27" customHeight="1" x14ac:dyDescent="0.3">
      <c r="B156" s="949"/>
      <c r="C156" s="865"/>
      <c r="D156" s="867"/>
      <c r="E156" s="867"/>
      <c r="F156" s="867"/>
      <c r="G156" s="419"/>
      <c r="H156" s="386"/>
      <c r="I156" s="419"/>
      <c r="J156" s="419"/>
      <c r="K156" s="419"/>
      <c r="L156" s="419"/>
      <c r="M156" s="420"/>
      <c r="N156" s="397"/>
      <c r="O156" s="398" t="b">
        <f t="shared" si="47"/>
        <v>0</v>
      </c>
      <c r="P156" s="399"/>
      <c r="Q156" s="398" t="b">
        <f t="shared" si="48"/>
        <v>0</v>
      </c>
      <c r="R156" s="399"/>
      <c r="S156" s="398" t="b">
        <f t="shared" si="49"/>
        <v>0</v>
      </c>
      <c r="T156" s="399"/>
      <c r="U156" s="398" t="b">
        <f t="shared" si="62"/>
        <v>0</v>
      </c>
      <c r="V156" s="399"/>
      <c r="W156" s="398" t="b">
        <f t="shared" si="63"/>
        <v>0</v>
      </c>
      <c r="X156" s="399"/>
      <c r="Y156" s="398" t="b">
        <f t="shared" si="50"/>
        <v>0</v>
      </c>
      <c r="Z156" s="399"/>
      <c r="AA156" s="398" t="b">
        <f t="shared" si="64"/>
        <v>0</v>
      </c>
      <c r="AB156" s="434">
        <f t="shared" si="65"/>
        <v>0</v>
      </c>
      <c r="AC156" s="400" t="str">
        <f t="shared" si="66"/>
        <v>Débil</v>
      </c>
      <c r="AD156" s="401"/>
      <c r="AE156" s="402" t="str">
        <f t="shared" si="51"/>
        <v>Débil</v>
      </c>
      <c r="AF156" s="403" t="str">
        <f t="shared" si="67"/>
        <v>0</v>
      </c>
      <c r="AG156" s="862"/>
      <c r="AH156" s="850"/>
      <c r="AI156" s="840"/>
      <c r="AJ156" s="841"/>
      <c r="AK156" s="840"/>
      <c r="AL156" s="840"/>
      <c r="AM156" s="840"/>
      <c r="AN156" s="841"/>
      <c r="AO156" s="840"/>
      <c r="AP156" s="840"/>
      <c r="AQ156" s="843"/>
      <c r="AR156" s="840"/>
      <c r="AS156" s="840"/>
      <c r="AT156" s="845"/>
    </row>
    <row r="157" spans="2:46" s="396" customFormat="1" ht="27" customHeight="1" thickBot="1" x14ac:dyDescent="0.35">
      <c r="B157" s="949"/>
      <c r="C157" s="865"/>
      <c r="D157" s="867"/>
      <c r="E157" s="867"/>
      <c r="F157" s="867"/>
      <c r="G157" s="419"/>
      <c r="H157" s="386"/>
      <c r="I157" s="419"/>
      <c r="J157" s="419"/>
      <c r="K157" s="419"/>
      <c r="L157" s="419"/>
      <c r="M157" s="420"/>
      <c r="N157" s="397"/>
      <c r="O157" s="398" t="b">
        <f t="shared" si="47"/>
        <v>0</v>
      </c>
      <c r="P157" s="399"/>
      <c r="Q157" s="398" t="b">
        <f t="shared" si="48"/>
        <v>0</v>
      </c>
      <c r="R157" s="399"/>
      <c r="S157" s="398" t="b">
        <f t="shared" si="49"/>
        <v>0</v>
      </c>
      <c r="T157" s="399"/>
      <c r="U157" s="398" t="b">
        <f t="shared" si="62"/>
        <v>0</v>
      </c>
      <c r="V157" s="399"/>
      <c r="W157" s="398" t="b">
        <f t="shared" si="63"/>
        <v>0</v>
      </c>
      <c r="X157" s="399"/>
      <c r="Y157" s="398" t="b">
        <f t="shared" si="50"/>
        <v>0</v>
      </c>
      <c r="Z157" s="399"/>
      <c r="AA157" s="398" t="b">
        <f t="shared" si="64"/>
        <v>0</v>
      </c>
      <c r="AB157" s="434">
        <f t="shared" si="65"/>
        <v>0</v>
      </c>
      <c r="AC157" s="400" t="str">
        <f t="shared" si="66"/>
        <v>Débil</v>
      </c>
      <c r="AD157" s="401"/>
      <c r="AE157" s="402" t="str">
        <f t="shared" si="51"/>
        <v>Débil</v>
      </c>
      <c r="AF157" s="403" t="str">
        <f t="shared" si="67"/>
        <v>0</v>
      </c>
      <c r="AG157" s="863"/>
      <c r="AH157" s="850"/>
      <c r="AI157" s="840"/>
      <c r="AJ157" s="841"/>
      <c r="AK157" s="840"/>
      <c r="AL157" s="840"/>
      <c r="AM157" s="840"/>
      <c r="AN157" s="841"/>
      <c r="AO157" s="840"/>
      <c r="AP157" s="840"/>
      <c r="AQ157" s="844"/>
      <c r="AR157" s="840"/>
      <c r="AS157" s="840"/>
      <c r="AT157" s="845"/>
    </row>
    <row r="158" spans="2:46" s="396" customFormat="1" ht="163.5" customHeight="1" x14ac:dyDescent="0.3">
      <c r="B158" s="949">
        <v>50</v>
      </c>
      <c r="C158" s="865" t="str">
        <f>'3-IDENTIFICACIÓN DEL RIESGO'!B60</f>
        <v>Apoyo Jurídico</v>
      </c>
      <c r="D158" s="867" t="str">
        <f>'3-IDENTIFICACIÓN DEL RIESGO'!E60</f>
        <v>1. Oficina Jurídica</v>
      </c>
      <c r="E158" s="867" t="str">
        <f>'3-IDENTIFICACIÓN DEL RIESGO'!G60</f>
        <v>Emisión de viabilidades positivas contrarias a la normatividad.</v>
      </c>
      <c r="F158" s="867"/>
      <c r="G158" s="419" t="s">
        <v>1791</v>
      </c>
      <c r="H158" s="386" t="s">
        <v>630</v>
      </c>
      <c r="I158" s="419" t="s">
        <v>1794</v>
      </c>
      <c r="J158" s="419" t="s">
        <v>1790</v>
      </c>
      <c r="K158" s="419" t="s">
        <v>1797</v>
      </c>
      <c r="L158" s="419" t="s">
        <v>1796</v>
      </c>
      <c r="M158" s="420" t="s">
        <v>1789</v>
      </c>
      <c r="N158" s="397" t="s">
        <v>204</v>
      </c>
      <c r="O158" s="398">
        <f t="shared" si="47"/>
        <v>15</v>
      </c>
      <c r="P158" s="399" t="s">
        <v>205</v>
      </c>
      <c r="Q158" s="398">
        <f t="shared" si="48"/>
        <v>15</v>
      </c>
      <c r="R158" s="399" t="s">
        <v>206</v>
      </c>
      <c r="S158" s="398">
        <f t="shared" si="49"/>
        <v>15</v>
      </c>
      <c r="T158" s="399" t="s">
        <v>60</v>
      </c>
      <c r="U158" s="398">
        <f t="shared" si="62"/>
        <v>15</v>
      </c>
      <c r="V158" s="399" t="s">
        <v>207</v>
      </c>
      <c r="W158" s="398">
        <f t="shared" si="63"/>
        <v>15</v>
      </c>
      <c r="X158" s="399" t="s">
        <v>212</v>
      </c>
      <c r="Y158" s="398">
        <f t="shared" si="50"/>
        <v>0</v>
      </c>
      <c r="Z158" s="399" t="s">
        <v>209</v>
      </c>
      <c r="AA158" s="398">
        <f t="shared" si="64"/>
        <v>10</v>
      </c>
      <c r="AB158" s="434">
        <f t="shared" si="65"/>
        <v>85</v>
      </c>
      <c r="AC158" s="400" t="str">
        <f t="shared" si="66"/>
        <v>Débil</v>
      </c>
      <c r="AD158" s="401" t="s">
        <v>63</v>
      </c>
      <c r="AE158" s="402" t="str">
        <f t="shared" si="51"/>
        <v>Débil</v>
      </c>
      <c r="AF158" s="403" t="str">
        <f t="shared" si="67"/>
        <v>0</v>
      </c>
      <c r="AG158" s="861">
        <v>1</v>
      </c>
      <c r="AH158" s="850">
        <f>(AF158+AF159+AF160)/AG158</f>
        <v>0</v>
      </c>
      <c r="AI158" s="840" t="str">
        <f>IF(AH158&lt;50,"Débil",IF(AH158&lt;=99,"Moderado",IF(AH158=100,"Fuerte",IF(AH158="","ERROR"))))</f>
        <v>Débil</v>
      </c>
      <c r="AJ158" s="841" t="s">
        <v>162</v>
      </c>
      <c r="AK158" s="840">
        <f>IF(AI158="Débil",0,IF(AND(AI158="Moderado",AJ158="Directamente"),1,IF(AND(AI158="Moderado",AJ158="No disminuye"),0,IF(AND(AI158="Fuerte",AJ158="Directamente"),2,IF(AND(AI158="Fuerte",AJ158="No disminuye"),0)))))</f>
        <v>0</v>
      </c>
      <c r="AL158" s="840">
        <f>'4-VALORACIÓN DEL RIESGO'!P59-'5-CONTROLES'!AK158:AK160</f>
        <v>3</v>
      </c>
      <c r="AM158" s="840" t="str">
        <f>IF(AL158=5,"Casi Seguro",IF(AL158=4,"Probable",IF(AL158=3,"Posible",IF(AL158=2,"Improbable",IF(AL158=1,"Rara Vez",IF(AL158=0,"Rara Vez",IF(AL158&lt;0,"Rara Vez")))))))</f>
        <v>Posible</v>
      </c>
      <c r="AN158" s="841" t="s">
        <v>164</v>
      </c>
      <c r="AO158" s="840">
        <f>IF(AI158="Débil",0,IF(AND(AI158="Moderado",AN158="Directamente"),1,IF(AND(AI158="Moderado",AN158="Indirectamente"),0,IF(AND(AI158="Moderado",AN158="No disminuye"),0,IF(AND(AI158="Fuerte",AN158="Directamente"),2,IF(AND(AI158="Fuerte",AN158="Indirectamente"),1,IF(AND(AI158="Fuerte",AN158="No disminuye"),0)))))))</f>
        <v>0</v>
      </c>
      <c r="AP158" s="840">
        <f>'4-VALORACIÓN DEL RIESGO'!Z59-'5-CONTROLES'!AO158:AO160</f>
        <v>5</v>
      </c>
      <c r="AQ158" s="842" t="str">
        <f>IF(AP158&lt;=1,"Insignificante",IF(AP158=2,"Menor",IF(AP158=3,"Moderado",IF(AP158=4,"Mayor",IF(AP158&gt;=5,"Catastrófico")))))</f>
        <v>Catastrófico</v>
      </c>
      <c r="AR158" s="840" t="str">
        <f t="shared" ref="AR158" si="76">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840"/>
      <c r="AT158" s="845" t="s">
        <v>9</v>
      </c>
    </row>
    <row r="159" spans="2:46" s="396" customFormat="1" ht="27" customHeight="1" x14ac:dyDescent="0.3">
      <c r="B159" s="949"/>
      <c r="C159" s="865"/>
      <c r="D159" s="867"/>
      <c r="E159" s="867"/>
      <c r="F159" s="867"/>
      <c r="G159" s="419"/>
      <c r="H159" s="386"/>
      <c r="I159" s="419"/>
      <c r="J159" s="419"/>
      <c r="K159" s="419"/>
      <c r="L159" s="419"/>
      <c r="M159" s="420"/>
      <c r="N159" s="397"/>
      <c r="O159" s="398" t="b">
        <f t="shared" si="47"/>
        <v>0</v>
      </c>
      <c r="P159" s="399"/>
      <c r="Q159" s="398" t="b">
        <f t="shared" si="48"/>
        <v>0</v>
      </c>
      <c r="R159" s="399"/>
      <c r="S159" s="398" t="b">
        <f t="shared" si="49"/>
        <v>0</v>
      </c>
      <c r="T159" s="399"/>
      <c r="U159" s="398" t="b">
        <f t="shared" si="62"/>
        <v>0</v>
      </c>
      <c r="V159" s="399"/>
      <c r="W159" s="398" t="b">
        <f t="shared" si="63"/>
        <v>0</v>
      </c>
      <c r="X159" s="399"/>
      <c r="Y159" s="398" t="b">
        <f t="shared" si="50"/>
        <v>0</v>
      </c>
      <c r="Z159" s="399"/>
      <c r="AA159" s="398" t="b">
        <f t="shared" si="64"/>
        <v>0</v>
      </c>
      <c r="AB159" s="434">
        <f t="shared" si="65"/>
        <v>0</v>
      </c>
      <c r="AC159" s="400" t="str">
        <f t="shared" si="66"/>
        <v>Débil</v>
      </c>
      <c r="AD159" s="401"/>
      <c r="AE159" s="402" t="str">
        <f t="shared" si="51"/>
        <v>Débil</v>
      </c>
      <c r="AF159" s="403" t="str">
        <f t="shared" si="67"/>
        <v>0</v>
      </c>
      <c r="AG159" s="862"/>
      <c r="AH159" s="850"/>
      <c r="AI159" s="840"/>
      <c r="AJ159" s="841"/>
      <c r="AK159" s="840"/>
      <c r="AL159" s="840"/>
      <c r="AM159" s="840"/>
      <c r="AN159" s="841"/>
      <c r="AO159" s="840"/>
      <c r="AP159" s="840"/>
      <c r="AQ159" s="843"/>
      <c r="AR159" s="840"/>
      <c r="AS159" s="840"/>
      <c r="AT159" s="845"/>
    </row>
    <row r="160" spans="2:46" s="396" customFormat="1" ht="27" customHeight="1" thickBot="1" x14ac:dyDescent="0.35">
      <c r="B160" s="949"/>
      <c r="C160" s="865"/>
      <c r="D160" s="867"/>
      <c r="E160" s="867"/>
      <c r="F160" s="867"/>
      <c r="G160" s="419"/>
      <c r="H160" s="386"/>
      <c r="I160" s="419"/>
      <c r="J160" s="419"/>
      <c r="K160" s="419"/>
      <c r="L160" s="419"/>
      <c r="M160" s="420"/>
      <c r="N160" s="397"/>
      <c r="O160" s="398" t="b">
        <f t="shared" si="47"/>
        <v>0</v>
      </c>
      <c r="P160" s="399"/>
      <c r="Q160" s="398" t="b">
        <f t="shared" si="48"/>
        <v>0</v>
      </c>
      <c r="R160" s="399"/>
      <c r="S160" s="398" t="b">
        <f t="shared" si="49"/>
        <v>0</v>
      </c>
      <c r="T160" s="399"/>
      <c r="U160" s="398" t="b">
        <f t="shared" si="62"/>
        <v>0</v>
      </c>
      <c r="V160" s="399"/>
      <c r="W160" s="398" t="b">
        <f t="shared" si="63"/>
        <v>0</v>
      </c>
      <c r="X160" s="399"/>
      <c r="Y160" s="398" t="b">
        <f t="shared" si="50"/>
        <v>0</v>
      </c>
      <c r="Z160" s="399"/>
      <c r="AA160" s="398" t="b">
        <f t="shared" si="64"/>
        <v>0</v>
      </c>
      <c r="AB160" s="434">
        <f t="shared" si="65"/>
        <v>0</v>
      </c>
      <c r="AC160" s="400" t="str">
        <f t="shared" si="66"/>
        <v>Débil</v>
      </c>
      <c r="AD160" s="401"/>
      <c r="AE160" s="402" t="str">
        <f t="shared" si="51"/>
        <v>Débil</v>
      </c>
      <c r="AF160" s="403" t="str">
        <f t="shared" si="67"/>
        <v>0</v>
      </c>
      <c r="AG160" s="863"/>
      <c r="AH160" s="850"/>
      <c r="AI160" s="840"/>
      <c r="AJ160" s="841"/>
      <c r="AK160" s="840"/>
      <c r="AL160" s="840"/>
      <c r="AM160" s="840"/>
      <c r="AN160" s="841"/>
      <c r="AO160" s="840"/>
      <c r="AP160" s="840"/>
      <c r="AQ160" s="844"/>
      <c r="AR160" s="840"/>
      <c r="AS160" s="840"/>
      <c r="AT160" s="845"/>
    </row>
    <row r="161" spans="2:46" s="396" customFormat="1" ht="163.5" customHeight="1" x14ac:dyDescent="0.3">
      <c r="B161" s="949">
        <v>51</v>
      </c>
      <c r="C161" s="865" t="str">
        <f>'3-IDENTIFICACIÓN DEL RIESGO'!B61</f>
        <v>Adquisición de Bienes y Servicios</v>
      </c>
      <c r="D161" s="867" t="str">
        <f>'3-IDENTIFICACIÓN DEL RIESGO'!E61</f>
        <v>1. Subdirección Administrativa y Financiera.
2. Secretaría General.</v>
      </c>
      <c r="E161" s="867" t="str">
        <f>'3-IDENTIFICACIÓN DEL RIESGO'!G61</f>
        <v xml:space="preserve"> Incumplimiento de las obligaciones de un contrato y/o convenio.</v>
      </c>
      <c r="F161" s="867"/>
      <c r="G161" s="419" t="s">
        <v>1116</v>
      </c>
      <c r="H161" s="386" t="s">
        <v>632</v>
      </c>
      <c r="I161" s="419" t="s">
        <v>1117</v>
      </c>
      <c r="J161" s="419" t="s">
        <v>1118</v>
      </c>
      <c r="K161" s="419" t="s">
        <v>1119</v>
      </c>
      <c r="L161" s="419" t="s">
        <v>1120</v>
      </c>
      <c r="M161" s="420" t="s">
        <v>1121</v>
      </c>
      <c r="N161" s="397" t="s">
        <v>204</v>
      </c>
      <c r="O161" s="398">
        <f t="shared" si="47"/>
        <v>15</v>
      </c>
      <c r="P161" s="399" t="s">
        <v>205</v>
      </c>
      <c r="Q161" s="398">
        <f t="shared" si="48"/>
        <v>15</v>
      </c>
      <c r="R161" s="399" t="s">
        <v>206</v>
      </c>
      <c r="S161" s="398">
        <f t="shared" si="49"/>
        <v>15</v>
      </c>
      <c r="T161" s="399" t="s">
        <v>60</v>
      </c>
      <c r="U161" s="398">
        <f t="shared" si="62"/>
        <v>15</v>
      </c>
      <c r="V161" s="399" t="s">
        <v>207</v>
      </c>
      <c r="W161" s="398">
        <f t="shared" si="63"/>
        <v>15</v>
      </c>
      <c r="X161" s="399" t="s">
        <v>208</v>
      </c>
      <c r="Y161" s="398">
        <f t="shared" si="50"/>
        <v>15</v>
      </c>
      <c r="Z161" s="399" t="s">
        <v>209</v>
      </c>
      <c r="AA161" s="398">
        <f t="shared" si="64"/>
        <v>10</v>
      </c>
      <c r="AB161" s="434">
        <f t="shared" si="65"/>
        <v>100</v>
      </c>
      <c r="AC161" s="400" t="str">
        <f t="shared" si="66"/>
        <v>Fuerte</v>
      </c>
      <c r="AD161" s="401" t="s">
        <v>63</v>
      </c>
      <c r="AE161" s="402" t="str">
        <f t="shared" si="51"/>
        <v>Fuerte</v>
      </c>
      <c r="AF161" s="403" t="str">
        <f t="shared" si="67"/>
        <v>100</v>
      </c>
      <c r="AG161" s="861">
        <v>1</v>
      </c>
      <c r="AH161" s="850">
        <f>(AF161+AF162+AF163)/AG161</f>
        <v>100</v>
      </c>
      <c r="AI161" s="840" t="str">
        <f>IF(AH161&lt;50,"Débil",IF(AH161&lt;=99,"Moderado",IF(AH161=100,"Fuerte",IF(AH161="","ERROR"))))</f>
        <v>Fuerte</v>
      </c>
      <c r="AJ161" s="841" t="s">
        <v>162</v>
      </c>
      <c r="AK161" s="840">
        <f>IF(AI161="Débil",0,IF(AND(AI161="Moderado",AJ161="Directamente"),1,IF(AND(AI161="Moderado",AJ161="No disminuye"),0,IF(AND(AI161="Fuerte",AJ161="Directamente"),2,IF(AND(AI161="Fuerte",AJ161="No disminuye"),0)))))</f>
        <v>2</v>
      </c>
      <c r="AL161" s="840">
        <f>'4-VALORACIÓN DEL RIESGO'!P60-'5-CONTROLES'!AK161:AK163</f>
        <v>3</v>
      </c>
      <c r="AM161" s="840" t="str">
        <f>IF(AL161=5,"Casi Seguro",IF(AL161=4,"Probable",IF(AL161=3,"Posible",IF(AL161=2,"Improbable",IF(AL161=1,"Rara Vez",IF(AL161=0,"Rara Vez",IF(AL161&lt;0,"Rara Vez")))))))</f>
        <v>Posible</v>
      </c>
      <c r="AN161" s="841" t="s">
        <v>164</v>
      </c>
      <c r="AO161" s="840">
        <f>IF(AI161="Débil",0,IF(AND(AI161="Moderado",AN161="Directamente"),1,IF(AND(AI161="Moderado",AN161="Indirectamente"),0,IF(AND(AI161="Moderado",AN161="No disminuye"),0,IF(AND(AI161="Fuerte",AN161="Directamente"),2,IF(AND(AI161="Fuerte",AN161="Indirectamente"),1,IF(AND(AI161="Fuerte",AN161="No disminuye"),0)))))))</f>
        <v>0</v>
      </c>
      <c r="AP161" s="840">
        <f>'4-VALORACIÓN DEL RIESGO'!Z60-'5-CONTROLES'!AO161:AO163</f>
        <v>5</v>
      </c>
      <c r="AQ161" s="842" t="str">
        <f>IF(AP161&lt;=1,"Insignificante",IF(AP161=2,"Menor",IF(AP161=3,"Moderado",IF(AP161=4,"Mayor",IF(AP161&gt;=5,"Catastrófico")))))</f>
        <v>Catastrófico</v>
      </c>
      <c r="AR161" s="840" t="str">
        <f t="shared" ref="AR161" si="77">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840"/>
      <c r="AT161" s="845" t="s">
        <v>9</v>
      </c>
    </row>
    <row r="162" spans="2:46" s="396" customFormat="1" ht="24" customHeight="1" x14ac:dyDescent="0.3">
      <c r="B162" s="949"/>
      <c r="C162" s="865"/>
      <c r="D162" s="867"/>
      <c r="E162" s="867"/>
      <c r="F162" s="867"/>
      <c r="G162" s="419"/>
      <c r="H162" s="386"/>
      <c r="I162" s="419"/>
      <c r="J162" s="419"/>
      <c r="K162" s="419"/>
      <c r="L162" s="419"/>
      <c r="M162" s="420"/>
      <c r="N162" s="397"/>
      <c r="O162" s="398" t="b">
        <f t="shared" si="47"/>
        <v>0</v>
      </c>
      <c r="P162" s="399"/>
      <c r="Q162" s="398" t="b">
        <f t="shared" si="48"/>
        <v>0</v>
      </c>
      <c r="R162" s="399"/>
      <c r="S162" s="398" t="b">
        <f t="shared" si="49"/>
        <v>0</v>
      </c>
      <c r="T162" s="399"/>
      <c r="U162" s="398" t="b">
        <f t="shared" si="62"/>
        <v>0</v>
      </c>
      <c r="V162" s="399"/>
      <c r="W162" s="398" t="b">
        <f t="shared" si="63"/>
        <v>0</v>
      </c>
      <c r="X162" s="399"/>
      <c r="Y162" s="398" t="b">
        <f t="shared" si="50"/>
        <v>0</v>
      </c>
      <c r="Z162" s="399"/>
      <c r="AA162" s="398" t="b">
        <f t="shared" si="64"/>
        <v>0</v>
      </c>
      <c r="AB162" s="434">
        <f t="shared" si="65"/>
        <v>0</v>
      </c>
      <c r="AC162" s="400" t="str">
        <f t="shared" si="66"/>
        <v>Débil</v>
      </c>
      <c r="AD162" s="401"/>
      <c r="AE162" s="402" t="str">
        <f t="shared" si="51"/>
        <v>Débil</v>
      </c>
      <c r="AF162" s="403" t="str">
        <f t="shared" si="67"/>
        <v>0</v>
      </c>
      <c r="AG162" s="862"/>
      <c r="AH162" s="850"/>
      <c r="AI162" s="840"/>
      <c r="AJ162" s="841"/>
      <c r="AK162" s="840"/>
      <c r="AL162" s="840"/>
      <c r="AM162" s="840"/>
      <c r="AN162" s="841"/>
      <c r="AO162" s="840"/>
      <c r="AP162" s="840"/>
      <c r="AQ162" s="843"/>
      <c r="AR162" s="840"/>
      <c r="AS162" s="840"/>
      <c r="AT162" s="845"/>
    </row>
    <row r="163" spans="2:46" s="396" customFormat="1" ht="24" customHeight="1" thickBot="1" x14ac:dyDescent="0.35">
      <c r="B163" s="949"/>
      <c r="C163" s="865"/>
      <c r="D163" s="867"/>
      <c r="E163" s="867"/>
      <c r="F163" s="867"/>
      <c r="G163" s="419"/>
      <c r="H163" s="386"/>
      <c r="I163" s="419"/>
      <c r="J163" s="419"/>
      <c r="K163" s="419"/>
      <c r="L163" s="419"/>
      <c r="M163" s="420"/>
      <c r="N163" s="397"/>
      <c r="O163" s="398" t="b">
        <f t="shared" si="47"/>
        <v>0</v>
      </c>
      <c r="P163" s="399"/>
      <c r="Q163" s="398" t="b">
        <f t="shared" si="48"/>
        <v>0</v>
      </c>
      <c r="R163" s="399"/>
      <c r="S163" s="398" t="b">
        <f t="shared" si="49"/>
        <v>0</v>
      </c>
      <c r="T163" s="399"/>
      <c r="U163" s="398" t="b">
        <f t="shared" si="62"/>
        <v>0</v>
      </c>
      <c r="V163" s="399"/>
      <c r="W163" s="398" t="b">
        <f t="shared" si="63"/>
        <v>0</v>
      </c>
      <c r="X163" s="399"/>
      <c r="Y163" s="398" t="b">
        <f t="shared" si="50"/>
        <v>0</v>
      </c>
      <c r="Z163" s="399"/>
      <c r="AA163" s="398" t="b">
        <f t="shared" si="64"/>
        <v>0</v>
      </c>
      <c r="AB163" s="434">
        <f t="shared" si="65"/>
        <v>0</v>
      </c>
      <c r="AC163" s="400" t="str">
        <f t="shared" si="66"/>
        <v>Débil</v>
      </c>
      <c r="AD163" s="401"/>
      <c r="AE163" s="402" t="str">
        <f t="shared" si="51"/>
        <v>Débil</v>
      </c>
      <c r="AF163" s="403" t="str">
        <f t="shared" si="67"/>
        <v>0</v>
      </c>
      <c r="AG163" s="863"/>
      <c r="AH163" s="850"/>
      <c r="AI163" s="840"/>
      <c r="AJ163" s="841"/>
      <c r="AK163" s="840"/>
      <c r="AL163" s="840"/>
      <c r="AM163" s="840"/>
      <c r="AN163" s="841"/>
      <c r="AO163" s="840"/>
      <c r="AP163" s="840"/>
      <c r="AQ163" s="844"/>
      <c r="AR163" s="840"/>
      <c r="AS163" s="840"/>
      <c r="AT163" s="845"/>
    </row>
    <row r="164" spans="2:46" s="396" customFormat="1" ht="163.5" customHeight="1" x14ac:dyDescent="0.3">
      <c r="B164" s="949">
        <v>52</v>
      </c>
      <c r="C164" s="865" t="str">
        <f>'3-IDENTIFICACIÓN DEL RIESGO'!B62</f>
        <v>Adquisición de Bienes y Servicios</v>
      </c>
      <c r="D164" s="867" t="str">
        <f>'3-IDENTIFICACIÓN DEL RIESGO'!E62</f>
        <v>1. Subdirección Administrativa y Financiera.
2. Secretaría General.</v>
      </c>
      <c r="E164" s="867" t="str">
        <f>'3-IDENTIFICACIÓN DEL RIESGO'!G62</f>
        <v>Liquidación de contratos fuera de términos.</v>
      </c>
      <c r="F164" s="867"/>
      <c r="G164" s="419" t="s">
        <v>1116</v>
      </c>
      <c r="H164" s="386" t="s">
        <v>634</v>
      </c>
      <c r="I164" s="419" t="s">
        <v>1123</v>
      </c>
      <c r="J164" s="419" t="s">
        <v>1124</v>
      </c>
      <c r="K164" s="419" t="s">
        <v>1119</v>
      </c>
      <c r="L164" s="419" t="s">
        <v>1125</v>
      </c>
      <c r="M164" s="420" t="s">
        <v>1122</v>
      </c>
      <c r="N164" s="397" t="s">
        <v>204</v>
      </c>
      <c r="O164" s="398">
        <f t="shared" si="47"/>
        <v>15</v>
      </c>
      <c r="P164" s="399" t="s">
        <v>205</v>
      </c>
      <c r="Q164" s="398">
        <f t="shared" si="48"/>
        <v>15</v>
      </c>
      <c r="R164" s="399" t="s">
        <v>206</v>
      </c>
      <c r="S164" s="398">
        <f t="shared" si="49"/>
        <v>15</v>
      </c>
      <c r="T164" s="399" t="s">
        <v>60</v>
      </c>
      <c r="U164" s="398">
        <f t="shared" si="62"/>
        <v>15</v>
      </c>
      <c r="V164" s="399" t="s">
        <v>207</v>
      </c>
      <c r="W164" s="398">
        <f t="shared" si="63"/>
        <v>15</v>
      </c>
      <c r="X164" s="399" t="s">
        <v>208</v>
      </c>
      <c r="Y164" s="398">
        <f t="shared" si="50"/>
        <v>15</v>
      </c>
      <c r="Z164" s="399" t="s">
        <v>209</v>
      </c>
      <c r="AA164" s="398">
        <f t="shared" si="64"/>
        <v>10</v>
      </c>
      <c r="AB164" s="434">
        <f t="shared" si="65"/>
        <v>100</v>
      </c>
      <c r="AC164" s="400" t="str">
        <f t="shared" si="66"/>
        <v>Fuerte</v>
      </c>
      <c r="AD164" s="401" t="s">
        <v>63</v>
      </c>
      <c r="AE164" s="402" t="str">
        <f t="shared" si="51"/>
        <v>Fuerte</v>
      </c>
      <c r="AF164" s="403" t="str">
        <f t="shared" si="67"/>
        <v>100</v>
      </c>
      <c r="AG164" s="861">
        <v>1</v>
      </c>
      <c r="AH164" s="850">
        <f>(AF164+AF165+AF166)/AG164</f>
        <v>100</v>
      </c>
      <c r="AI164" s="840" t="str">
        <f>IF(AH164&lt;50,"Débil",IF(AH164&lt;=99,"Moderado",IF(AH164=100,"Fuerte",IF(AH164="","ERROR"))))</f>
        <v>Fuerte</v>
      </c>
      <c r="AJ164" s="841" t="s">
        <v>162</v>
      </c>
      <c r="AK164" s="840">
        <f>IF(AI164="Débil",0,IF(AND(AI164="Moderado",AJ164="Directamente"),1,IF(AND(AI164="Moderado",AJ164="No disminuye"),0,IF(AND(AI164="Fuerte",AJ164="Directamente"),2,IF(AND(AI164="Fuerte",AJ164="No disminuye"),0)))))</f>
        <v>2</v>
      </c>
      <c r="AL164" s="840">
        <f>'4-VALORACIÓN DEL RIESGO'!P61-'5-CONTROLES'!AK164:AK166</f>
        <v>0</v>
      </c>
      <c r="AM164" s="840" t="str">
        <f>IF(AL164=5,"Casi Seguro",IF(AL164=4,"Probable",IF(AL164=3,"Posible",IF(AL164=2,"Improbable",IF(AL164=1,"Rara Vez",IF(AL164=0,"Rara Vez",IF(AL164&lt;0,"Rara Vez")))))))</f>
        <v>Rara Vez</v>
      </c>
      <c r="AN164" s="841" t="s">
        <v>164</v>
      </c>
      <c r="AO164" s="840">
        <f>IF(AI164="Débil",0,IF(AND(AI164="Moderado",AN164="Directamente"),1,IF(AND(AI164="Moderado",AN164="Indirectamente"),0,IF(AND(AI164="Moderado",AN164="No disminuye"),0,IF(AND(AI164="Fuerte",AN164="Directamente"),2,IF(AND(AI164="Fuerte",AN164="Indirectamente"),1,IF(AND(AI164="Fuerte",AN164="No disminuye"),0)))))))</f>
        <v>0</v>
      </c>
      <c r="AP164" s="840">
        <f>'4-VALORACIÓN DEL RIESGO'!Z61-'5-CONTROLES'!AO164:AO166</f>
        <v>4</v>
      </c>
      <c r="AQ164" s="842" t="str">
        <f>IF(AP164&lt;=1,"Insignificante",IF(AP164=2,"Menor",IF(AP164=3,"Moderado",IF(AP164=4,"Mayor",IF(AP164&gt;=5,"Catastrófico")))))</f>
        <v>Mayor</v>
      </c>
      <c r="AR164" s="840" t="str">
        <f t="shared" ref="AR164" si="78">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840"/>
      <c r="AT164" s="845" t="s">
        <v>9</v>
      </c>
    </row>
    <row r="165" spans="2:46" s="396" customFormat="1" ht="22.5" customHeight="1" x14ac:dyDescent="0.3">
      <c r="B165" s="949"/>
      <c r="C165" s="865"/>
      <c r="D165" s="867"/>
      <c r="E165" s="867"/>
      <c r="F165" s="867"/>
      <c r="G165" s="419"/>
      <c r="H165" s="386"/>
      <c r="I165" s="419"/>
      <c r="J165" s="419"/>
      <c r="K165" s="419"/>
      <c r="L165" s="419"/>
      <c r="M165" s="420"/>
      <c r="N165" s="397"/>
      <c r="O165" s="398" t="b">
        <f t="shared" si="47"/>
        <v>0</v>
      </c>
      <c r="P165" s="399"/>
      <c r="Q165" s="398" t="b">
        <f t="shared" si="48"/>
        <v>0</v>
      </c>
      <c r="R165" s="399"/>
      <c r="S165" s="398" t="b">
        <f t="shared" si="49"/>
        <v>0</v>
      </c>
      <c r="T165" s="399"/>
      <c r="U165" s="398" t="b">
        <f t="shared" si="62"/>
        <v>0</v>
      </c>
      <c r="V165" s="399"/>
      <c r="W165" s="398" t="b">
        <f t="shared" si="63"/>
        <v>0</v>
      </c>
      <c r="X165" s="399"/>
      <c r="Y165" s="398" t="b">
        <f t="shared" si="50"/>
        <v>0</v>
      </c>
      <c r="Z165" s="399"/>
      <c r="AA165" s="398" t="b">
        <f t="shared" si="64"/>
        <v>0</v>
      </c>
      <c r="AB165" s="434">
        <f t="shared" si="65"/>
        <v>0</v>
      </c>
      <c r="AC165" s="400" t="str">
        <f t="shared" si="66"/>
        <v>Débil</v>
      </c>
      <c r="AD165" s="401"/>
      <c r="AE165" s="402" t="str">
        <f t="shared" si="51"/>
        <v>Débil</v>
      </c>
      <c r="AF165" s="403" t="str">
        <f t="shared" si="67"/>
        <v>0</v>
      </c>
      <c r="AG165" s="862"/>
      <c r="AH165" s="850"/>
      <c r="AI165" s="840"/>
      <c r="AJ165" s="841"/>
      <c r="AK165" s="840"/>
      <c r="AL165" s="840"/>
      <c r="AM165" s="840"/>
      <c r="AN165" s="841"/>
      <c r="AO165" s="840"/>
      <c r="AP165" s="840"/>
      <c r="AQ165" s="843"/>
      <c r="AR165" s="840"/>
      <c r="AS165" s="840"/>
      <c r="AT165" s="845"/>
    </row>
    <row r="166" spans="2:46" s="396" customFormat="1" ht="22.5" customHeight="1" thickBot="1" x14ac:dyDescent="0.35">
      <c r="B166" s="949"/>
      <c r="C166" s="865"/>
      <c r="D166" s="867"/>
      <c r="E166" s="867"/>
      <c r="F166" s="867"/>
      <c r="G166" s="419"/>
      <c r="H166" s="386"/>
      <c r="I166" s="419"/>
      <c r="J166" s="419"/>
      <c r="K166" s="419"/>
      <c r="L166" s="419"/>
      <c r="M166" s="420"/>
      <c r="N166" s="397"/>
      <c r="O166" s="398" t="b">
        <f t="shared" ref="O166:O229" si="79">IF(N166="Asignado",15,IF(N166="NO asignado",0))</f>
        <v>0</v>
      </c>
      <c r="P166" s="399"/>
      <c r="Q166" s="398" t="b">
        <f t="shared" ref="Q166:Q229" si="80">IF(P166="Adecuado",15,IF(P166="Inadecuado",0))</f>
        <v>0</v>
      </c>
      <c r="R166" s="399"/>
      <c r="S166" s="398" t="b">
        <f t="shared" ref="S166:S229" si="81">IF(R166="Oportuna",15,IF(R166="Inoportuna",0))</f>
        <v>0</v>
      </c>
      <c r="T166" s="399"/>
      <c r="U166" s="398" t="b">
        <f t="shared" si="62"/>
        <v>0</v>
      </c>
      <c r="V166" s="399"/>
      <c r="W166" s="398" t="b">
        <f t="shared" si="63"/>
        <v>0</v>
      </c>
      <c r="X166" s="399"/>
      <c r="Y166" s="398" t="b">
        <f t="shared" ref="Y166:Y229" si="82">IF(X166="Se investigan oportunamente",15,IF(X166="No se investigan oportunamente",0))</f>
        <v>0</v>
      </c>
      <c r="Z166" s="399"/>
      <c r="AA166" s="398" t="b">
        <f t="shared" si="64"/>
        <v>0</v>
      </c>
      <c r="AB166" s="434">
        <f t="shared" si="65"/>
        <v>0</v>
      </c>
      <c r="AC166" s="400" t="str">
        <f t="shared" si="66"/>
        <v>Débil</v>
      </c>
      <c r="AD166" s="401"/>
      <c r="AE166" s="402" t="str">
        <f t="shared" ref="AE166:AE229" si="83">IF(OR(AND(AC166="Fuerte",AD166="Moderado"),AND(AC166="Moderado",AD166="Fuerte"),AND(AC166="Moderado",AD166="Moderado")),"Moderado",IF(OR(AND(AC166="Fuerte",AD166="Débil"),AND(AC166="Moderado",AD166="Débil"),AND(AC166="Débil")),"Débil",IF(AND(AC166="Fuerte",AD166="Fuerte"),"Fuerte")))</f>
        <v>Débil</v>
      </c>
      <c r="AF166" s="403" t="str">
        <f t="shared" si="67"/>
        <v>0</v>
      </c>
      <c r="AG166" s="863"/>
      <c r="AH166" s="850"/>
      <c r="AI166" s="840"/>
      <c r="AJ166" s="841"/>
      <c r="AK166" s="840"/>
      <c r="AL166" s="840"/>
      <c r="AM166" s="840"/>
      <c r="AN166" s="841"/>
      <c r="AO166" s="840"/>
      <c r="AP166" s="840"/>
      <c r="AQ166" s="844"/>
      <c r="AR166" s="840"/>
      <c r="AS166" s="840"/>
      <c r="AT166" s="845"/>
    </row>
    <row r="167" spans="2:46" s="396" customFormat="1" ht="163.5" customHeight="1" x14ac:dyDescent="0.3">
      <c r="B167" s="949">
        <v>53</v>
      </c>
      <c r="C167" s="865" t="str">
        <f>'3-IDENTIFICACIÓN DEL RIESGO'!B63</f>
        <v>Adquisición de Bienes y Servicios</v>
      </c>
      <c r="D167" s="867" t="str">
        <f>'3-IDENTIFICACIÓN DEL RIESGO'!E63</f>
        <v>1. Subdirección Administrativa y Financiera.
2. Secretaría General.</v>
      </c>
      <c r="E167" s="867" t="str">
        <f>'3-IDENTIFICACIÓN DEL RIESGO'!G63</f>
        <v>Configuración del contrato realidad.</v>
      </c>
      <c r="F167" s="867"/>
      <c r="G167" s="419" t="s">
        <v>1116</v>
      </c>
      <c r="H167" s="386" t="s">
        <v>632</v>
      </c>
      <c r="I167" s="419" t="s">
        <v>1126</v>
      </c>
      <c r="J167" s="419" t="s">
        <v>1128</v>
      </c>
      <c r="K167" s="419" t="s">
        <v>1119</v>
      </c>
      <c r="L167" s="419" t="s">
        <v>1129</v>
      </c>
      <c r="M167" s="420" t="s">
        <v>1127</v>
      </c>
      <c r="N167" s="397" t="s">
        <v>204</v>
      </c>
      <c r="O167" s="398">
        <f t="shared" si="79"/>
        <v>15</v>
      </c>
      <c r="P167" s="399" t="s">
        <v>205</v>
      </c>
      <c r="Q167" s="398">
        <f t="shared" si="80"/>
        <v>15</v>
      </c>
      <c r="R167" s="399" t="s">
        <v>206</v>
      </c>
      <c r="S167" s="398">
        <f t="shared" si="81"/>
        <v>15</v>
      </c>
      <c r="T167" s="399" t="s">
        <v>60</v>
      </c>
      <c r="U167" s="398">
        <f t="shared" si="62"/>
        <v>15</v>
      </c>
      <c r="V167" s="399" t="s">
        <v>207</v>
      </c>
      <c r="W167" s="398">
        <f t="shared" si="63"/>
        <v>15</v>
      </c>
      <c r="X167" s="399" t="s">
        <v>208</v>
      </c>
      <c r="Y167" s="398">
        <f t="shared" si="82"/>
        <v>15</v>
      </c>
      <c r="Z167" s="399" t="s">
        <v>209</v>
      </c>
      <c r="AA167" s="398">
        <f t="shared" si="64"/>
        <v>10</v>
      </c>
      <c r="AB167" s="434">
        <f t="shared" si="65"/>
        <v>100</v>
      </c>
      <c r="AC167" s="400" t="str">
        <f t="shared" si="66"/>
        <v>Fuerte</v>
      </c>
      <c r="AD167" s="401" t="s">
        <v>63</v>
      </c>
      <c r="AE167" s="402" t="str">
        <f t="shared" si="83"/>
        <v>Fuerte</v>
      </c>
      <c r="AF167" s="403" t="str">
        <f t="shared" si="67"/>
        <v>100</v>
      </c>
      <c r="AG167" s="861">
        <v>1</v>
      </c>
      <c r="AH167" s="850">
        <f>(AF167+AF168+AF169)/AG167</f>
        <v>100</v>
      </c>
      <c r="AI167" s="840" t="str">
        <f>IF(AH167&lt;50,"Débil",IF(AH167&lt;=99,"Moderado",IF(AH167=100,"Fuerte",IF(AH167="","ERROR"))))</f>
        <v>Fuerte</v>
      </c>
      <c r="AJ167" s="841" t="s">
        <v>162</v>
      </c>
      <c r="AK167" s="840">
        <f>IF(AI167="Débil",0,IF(AND(AI167="Moderado",AJ167="Directamente"),1,IF(AND(AI167="Moderado",AJ167="No disminuye"),0,IF(AND(AI167="Fuerte",AJ167="Directamente"),2,IF(AND(AI167="Fuerte",AJ167="No disminuye"),0)))))</f>
        <v>2</v>
      </c>
      <c r="AL167" s="840">
        <f>'4-VALORACIÓN DEL RIESGO'!P62-'5-CONTROLES'!AK167:AK169</f>
        <v>3</v>
      </c>
      <c r="AM167" s="840" t="str">
        <f>IF(AL167=5,"Casi Seguro",IF(AL167=4,"Probable",IF(AL167=3,"Posible",IF(AL167=2,"Improbable",IF(AL167=1,"Rara Vez",IF(AL167=0,"Rara Vez",IF(AL167&lt;0,"Rara Vez")))))))</f>
        <v>Posible</v>
      </c>
      <c r="AN167" s="841" t="s">
        <v>164</v>
      </c>
      <c r="AO167" s="840">
        <f>IF(AI167="Débil",0,IF(AND(AI167="Moderado",AN167="Directamente"),1,IF(AND(AI167="Moderado",AN167="Indirectamente"),0,IF(AND(AI167="Moderado",AN167="No disminuye"),0,IF(AND(AI167="Fuerte",AN167="Directamente"),2,IF(AND(AI167="Fuerte",AN167="Indirectamente"),1,IF(AND(AI167="Fuerte",AN167="No disminuye"),0)))))))</f>
        <v>0</v>
      </c>
      <c r="AP167" s="840">
        <f>'4-VALORACIÓN DEL RIESGO'!Z62-'5-CONTROLES'!AO167:AO169</f>
        <v>5</v>
      </c>
      <c r="AQ167" s="842" t="str">
        <f>IF(AP167&lt;=1,"Insignificante",IF(AP167=2,"Menor",IF(AP167=3,"Moderado",IF(AP167=4,"Mayor",IF(AP167&gt;=5,"Catastrófico")))))</f>
        <v>Catastrófico</v>
      </c>
      <c r="AR167" s="840" t="str">
        <f t="shared" ref="AR167" si="84">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840"/>
      <c r="AT167" s="845" t="s">
        <v>9</v>
      </c>
    </row>
    <row r="168" spans="2:46" s="396" customFormat="1" ht="28.5" customHeight="1" x14ac:dyDescent="0.3">
      <c r="B168" s="949"/>
      <c r="C168" s="865"/>
      <c r="D168" s="867"/>
      <c r="E168" s="867"/>
      <c r="F168" s="867"/>
      <c r="G168" s="419"/>
      <c r="H168" s="386"/>
      <c r="I168" s="419"/>
      <c r="J168" s="419"/>
      <c r="K168" s="419"/>
      <c r="L168" s="419"/>
      <c r="M168" s="420"/>
      <c r="N168" s="397"/>
      <c r="O168" s="398" t="b">
        <f t="shared" si="79"/>
        <v>0</v>
      </c>
      <c r="P168" s="399"/>
      <c r="Q168" s="398" t="b">
        <f t="shared" si="80"/>
        <v>0</v>
      </c>
      <c r="R168" s="399"/>
      <c r="S168" s="398" t="b">
        <f t="shared" si="81"/>
        <v>0</v>
      </c>
      <c r="T168" s="399"/>
      <c r="U168" s="398" t="b">
        <f t="shared" si="62"/>
        <v>0</v>
      </c>
      <c r="V168" s="399"/>
      <c r="W168" s="398" t="b">
        <f t="shared" si="63"/>
        <v>0</v>
      </c>
      <c r="X168" s="399"/>
      <c r="Y168" s="398" t="b">
        <f t="shared" si="82"/>
        <v>0</v>
      </c>
      <c r="Z168" s="399"/>
      <c r="AA168" s="398" t="b">
        <f t="shared" si="64"/>
        <v>0</v>
      </c>
      <c r="AB168" s="434">
        <f t="shared" si="65"/>
        <v>0</v>
      </c>
      <c r="AC168" s="400" t="str">
        <f t="shared" si="66"/>
        <v>Débil</v>
      </c>
      <c r="AD168" s="401"/>
      <c r="AE168" s="402" t="str">
        <f t="shared" si="83"/>
        <v>Débil</v>
      </c>
      <c r="AF168" s="403" t="str">
        <f t="shared" si="67"/>
        <v>0</v>
      </c>
      <c r="AG168" s="862"/>
      <c r="AH168" s="850"/>
      <c r="AI168" s="840"/>
      <c r="AJ168" s="841"/>
      <c r="AK168" s="840"/>
      <c r="AL168" s="840"/>
      <c r="AM168" s="840"/>
      <c r="AN168" s="841"/>
      <c r="AO168" s="840"/>
      <c r="AP168" s="840"/>
      <c r="AQ168" s="843"/>
      <c r="AR168" s="840"/>
      <c r="AS168" s="840"/>
      <c r="AT168" s="845"/>
    </row>
    <row r="169" spans="2:46" s="396" customFormat="1" ht="28.5" customHeight="1" thickBot="1" x14ac:dyDescent="0.35">
      <c r="B169" s="949"/>
      <c r="C169" s="865"/>
      <c r="D169" s="867"/>
      <c r="E169" s="867"/>
      <c r="F169" s="867"/>
      <c r="G169" s="419"/>
      <c r="H169" s="386"/>
      <c r="I169" s="419"/>
      <c r="J169" s="419"/>
      <c r="K169" s="419"/>
      <c r="L169" s="419"/>
      <c r="M169" s="420"/>
      <c r="N169" s="397"/>
      <c r="O169" s="398" t="b">
        <f t="shared" si="79"/>
        <v>0</v>
      </c>
      <c r="P169" s="399"/>
      <c r="Q169" s="398" t="b">
        <f t="shared" si="80"/>
        <v>0</v>
      </c>
      <c r="R169" s="399"/>
      <c r="S169" s="398" t="b">
        <f t="shared" si="81"/>
        <v>0</v>
      </c>
      <c r="T169" s="399"/>
      <c r="U169" s="398" t="b">
        <f t="shared" si="62"/>
        <v>0</v>
      </c>
      <c r="V169" s="399"/>
      <c r="W169" s="398" t="b">
        <f t="shared" si="63"/>
        <v>0</v>
      </c>
      <c r="X169" s="399"/>
      <c r="Y169" s="398" t="b">
        <f t="shared" si="82"/>
        <v>0</v>
      </c>
      <c r="Z169" s="399"/>
      <c r="AA169" s="398" t="b">
        <f t="shared" si="64"/>
        <v>0</v>
      </c>
      <c r="AB169" s="434">
        <f t="shared" si="65"/>
        <v>0</v>
      </c>
      <c r="AC169" s="400" t="str">
        <f t="shared" si="66"/>
        <v>Débil</v>
      </c>
      <c r="AD169" s="401"/>
      <c r="AE169" s="402" t="str">
        <f t="shared" si="83"/>
        <v>Débil</v>
      </c>
      <c r="AF169" s="403" t="str">
        <f t="shared" si="67"/>
        <v>0</v>
      </c>
      <c r="AG169" s="863"/>
      <c r="AH169" s="850"/>
      <c r="AI169" s="840"/>
      <c r="AJ169" s="841"/>
      <c r="AK169" s="840"/>
      <c r="AL169" s="840"/>
      <c r="AM169" s="840"/>
      <c r="AN169" s="841"/>
      <c r="AO169" s="840"/>
      <c r="AP169" s="840"/>
      <c r="AQ169" s="844"/>
      <c r="AR169" s="840"/>
      <c r="AS169" s="840"/>
      <c r="AT169" s="845"/>
    </row>
    <row r="170" spans="2:46" s="396" customFormat="1" ht="163.5" customHeight="1" x14ac:dyDescent="0.3">
      <c r="B170" s="949">
        <v>54</v>
      </c>
      <c r="C170" s="865" t="str">
        <f>'3-IDENTIFICACIÓN DEL RIESGO'!B64</f>
        <v>Administración de Bienes y Servicios</v>
      </c>
      <c r="D170" s="867" t="str">
        <f>'3-IDENTIFICACIÓN DEL RIESGO'!E64</f>
        <v>1. Subdirección Administrativa y Financiera.
2. Secretaría General.</v>
      </c>
      <c r="E170" s="867" t="str">
        <f>'3-IDENTIFICACIÓN DEL RIESGO'!G64</f>
        <v>Perdidas o daños en los bienes de la Entidad.</v>
      </c>
      <c r="F170" s="867"/>
      <c r="G170" s="419" t="s">
        <v>1166</v>
      </c>
      <c r="H170" s="386" t="s">
        <v>635</v>
      </c>
      <c r="I170" s="419" t="s">
        <v>1165</v>
      </c>
      <c r="J170" s="419" t="s">
        <v>1167</v>
      </c>
      <c r="K170" s="419" t="s">
        <v>1168</v>
      </c>
      <c r="L170" s="419" t="s">
        <v>1169</v>
      </c>
      <c r="M170" s="420" t="s">
        <v>1164</v>
      </c>
      <c r="N170" s="397" t="s">
        <v>204</v>
      </c>
      <c r="O170" s="398">
        <f t="shared" si="79"/>
        <v>15</v>
      </c>
      <c r="P170" s="399" t="s">
        <v>205</v>
      </c>
      <c r="Q170" s="398">
        <f t="shared" si="80"/>
        <v>15</v>
      </c>
      <c r="R170" s="399" t="s">
        <v>206</v>
      </c>
      <c r="S170" s="398">
        <f t="shared" si="81"/>
        <v>15</v>
      </c>
      <c r="T170" s="399" t="s">
        <v>210</v>
      </c>
      <c r="U170" s="398">
        <f t="shared" si="62"/>
        <v>10</v>
      </c>
      <c r="V170" s="399" t="s">
        <v>207</v>
      </c>
      <c r="W170" s="398">
        <f t="shared" si="63"/>
        <v>15</v>
      </c>
      <c r="X170" s="399" t="s">
        <v>212</v>
      </c>
      <c r="Y170" s="398">
        <f t="shared" si="82"/>
        <v>0</v>
      </c>
      <c r="Z170" s="399" t="s">
        <v>209</v>
      </c>
      <c r="AA170" s="398">
        <f t="shared" si="64"/>
        <v>10</v>
      </c>
      <c r="AB170" s="434">
        <f t="shared" si="65"/>
        <v>80</v>
      </c>
      <c r="AC170" s="400" t="str">
        <f t="shared" si="66"/>
        <v>Débil</v>
      </c>
      <c r="AD170" s="401" t="s">
        <v>63</v>
      </c>
      <c r="AE170" s="402" t="str">
        <f t="shared" si="83"/>
        <v>Débil</v>
      </c>
      <c r="AF170" s="403" t="str">
        <f t="shared" si="67"/>
        <v>0</v>
      </c>
      <c r="AG170" s="861">
        <v>1</v>
      </c>
      <c r="AH170" s="850">
        <f>(AF170+AF171+AF172)/AG170</f>
        <v>0</v>
      </c>
      <c r="AI170" s="840" t="str">
        <f>IF(AH170&lt;50,"Débil",IF(AH170&lt;=99,"Moderado",IF(AH170=100,"Fuerte",IF(AH170="","ERROR"))))</f>
        <v>Débil</v>
      </c>
      <c r="AJ170" s="841" t="s">
        <v>162</v>
      </c>
      <c r="AK170" s="840">
        <f>IF(AI170="Débil",0,IF(AND(AI170="Moderado",AJ170="Directamente"),1,IF(AND(AI170="Moderado",AJ170="No disminuye"),0,IF(AND(AI170="Fuerte",AJ170="Directamente"),2,IF(AND(AI170="Fuerte",AJ170="No disminuye"),0)))))</f>
        <v>0</v>
      </c>
      <c r="AL170" s="846">
        <f>'4-VALORACIÓN DEL RIESGO'!P63-'5-CONTROLES'!AK170:AK172</f>
        <v>3.5</v>
      </c>
      <c r="AM170" s="840" t="str">
        <f>IF(AL170=5,"Casi Seguro",IF(AL170&lt;=4,"Probable",IF(AL170=3,"Posible",IF(AL170=2,"Improbable",IF(AL170=1,"Rara Vez",IF(AL170=0,"Rara Vez",IF(AL170&lt;0,"Rara Vez")))))))</f>
        <v>Probable</v>
      </c>
      <c r="AN170" s="841" t="s">
        <v>164</v>
      </c>
      <c r="AO170" s="840">
        <f>IF(AI170="Débil",0,IF(AND(AI170="Moderado",AN170="Directamente"),1,IF(AND(AI170="Moderado",AN170="Indirectamente"),0,IF(AND(AI170="Moderado",AN170="No disminuye"),0,IF(AND(AI170="Fuerte",AN170="Directamente"),2,IF(AND(AI170="Fuerte",AN170="Indirectamente"),1,IF(AND(AI170="Fuerte",AN170="No disminuye"),0)))))))</f>
        <v>0</v>
      </c>
      <c r="AP170" s="840">
        <f>'4-VALORACIÓN DEL RIESGO'!Z63-'5-CONTROLES'!AO170:AO172</f>
        <v>4</v>
      </c>
      <c r="AQ170" s="842" t="str">
        <f>IF(AP170&lt;=1,"Insignificante",IF(AP170=2,"Menor",IF(AP170=3,"Moderado",IF(AP170=4,"Mayor",IF(AP170&gt;=5,"Catastrófico")))))</f>
        <v>Mayor</v>
      </c>
      <c r="AR170" s="840" t="str">
        <f t="shared" ref="AR170" si="85">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840"/>
      <c r="AT170" s="845" t="s">
        <v>9</v>
      </c>
    </row>
    <row r="171" spans="2:46" s="396" customFormat="1" ht="25.5" customHeight="1" x14ac:dyDescent="0.3">
      <c r="B171" s="949"/>
      <c r="C171" s="865"/>
      <c r="D171" s="867"/>
      <c r="E171" s="867"/>
      <c r="F171" s="867"/>
      <c r="G171" s="419"/>
      <c r="H171" s="386"/>
      <c r="I171" s="419"/>
      <c r="J171" s="419"/>
      <c r="K171" s="419"/>
      <c r="L171" s="419"/>
      <c r="M171" s="420"/>
      <c r="N171" s="397"/>
      <c r="O171" s="398" t="b">
        <f t="shared" si="79"/>
        <v>0</v>
      </c>
      <c r="P171" s="399"/>
      <c r="Q171" s="398" t="b">
        <f t="shared" si="80"/>
        <v>0</v>
      </c>
      <c r="R171" s="399"/>
      <c r="S171" s="398" t="b">
        <f t="shared" si="81"/>
        <v>0</v>
      </c>
      <c r="T171" s="399"/>
      <c r="U171" s="398" t="b">
        <f t="shared" si="62"/>
        <v>0</v>
      </c>
      <c r="V171" s="399"/>
      <c r="W171" s="398" t="b">
        <f t="shared" si="63"/>
        <v>0</v>
      </c>
      <c r="X171" s="399"/>
      <c r="Y171" s="398" t="b">
        <f t="shared" si="82"/>
        <v>0</v>
      </c>
      <c r="Z171" s="399"/>
      <c r="AA171" s="398" t="b">
        <f t="shared" si="64"/>
        <v>0</v>
      </c>
      <c r="AB171" s="434">
        <f t="shared" si="65"/>
        <v>0</v>
      </c>
      <c r="AC171" s="400" t="str">
        <f t="shared" si="66"/>
        <v>Débil</v>
      </c>
      <c r="AD171" s="401"/>
      <c r="AE171" s="402" t="str">
        <f t="shared" si="83"/>
        <v>Débil</v>
      </c>
      <c r="AF171" s="403" t="str">
        <f t="shared" si="67"/>
        <v>0</v>
      </c>
      <c r="AG171" s="862"/>
      <c r="AH171" s="850"/>
      <c r="AI171" s="840"/>
      <c r="AJ171" s="841"/>
      <c r="AK171" s="840"/>
      <c r="AL171" s="846"/>
      <c r="AM171" s="840"/>
      <c r="AN171" s="841"/>
      <c r="AO171" s="840"/>
      <c r="AP171" s="840"/>
      <c r="AQ171" s="843"/>
      <c r="AR171" s="840"/>
      <c r="AS171" s="840"/>
      <c r="AT171" s="845"/>
    </row>
    <row r="172" spans="2:46" s="396" customFormat="1" ht="25.5" customHeight="1" thickBot="1" x14ac:dyDescent="0.35">
      <c r="B172" s="949"/>
      <c r="C172" s="865"/>
      <c r="D172" s="867"/>
      <c r="E172" s="867"/>
      <c r="F172" s="867"/>
      <c r="G172" s="419"/>
      <c r="H172" s="386"/>
      <c r="I172" s="419"/>
      <c r="J172" s="419"/>
      <c r="K172" s="419"/>
      <c r="L172" s="419"/>
      <c r="M172" s="420"/>
      <c r="N172" s="397"/>
      <c r="O172" s="398" t="b">
        <f t="shared" si="79"/>
        <v>0</v>
      </c>
      <c r="P172" s="399"/>
      <c r="Q172" s="398" t="b">
        <f t="shared" si="80"/>
        <v>0</v>
      </c>
      <c r="R172" s="399"/>
      <c r="S172" s="398" t="b">
        <f t="shared" si="81"/>
        <v>0</v>
      </c>
      <c r="T172" s="399"/>
      <c r="U172" s="398" t="b">
        <f t="shared" si="62"/>
        <v>0</v>
      </c>
      <c r="V172" s="399"/>
      <c r="W172" s="398" t="b">
        <f t="shared" si="63"/>
        <v>0</v>
      </c>
      <c r="X172" s="399"/>
      <c r="Y172" s="398" t="b">
        <f t="shared" si="82"/>
        <v>0</v>
      </c>
      <c r="Z172" s="399"/>
      <c r="AA172" s="398" t="b">
        <f t="shared" si="64"/>
        <v>0</v>
      </c>
      <c r="AB172" s="434">
        <f t="shared" si="65"/>
        <v>0</v>
      </c>
      <c r="AC172" s="400" t="str">
        <f t="shared" si="66"/>
        <v>Débil</v>
      </c>
      <c r="AD172" s="401"/>
      <c r="AE172" s="402" t="str">
        <f t="shared" si="83"/>
        <v>Débil</v>
      </c>
      <c r="AF172" s="403" t="str">
        <f t="shared" si="67"/>
        <v>0</v>
      </c>
      <c r="AG172" s="863"/>
      <c r="AH172" s="850"/>
      <c r="AI172" s="840"/>
      <c r="AJ172" s="841"/>
      <c r="AK172" s="840"/>
      <c r="AL172" s="846"/>
      <c r="AM172" s="840"/>
      <c r="AN172" s="841"/>
      <c r="AO172" s="840"/>
      <c r="AP172" s="840"/>
      <c r="AQ172" s="844"/>
      <c r="AR172" s="840"/>
      <c r="AS172" s="840"/>
      <c r="AT172" s="845"/>
    </row>
    <row r="173" spans="2:46" s="396" customFormat="1" ht="163.5" customHeight="1" x14ac:dyDescent="0.3">
      <c r="B173" s="949">
        <v>55</v>
      </c>
      <c r="C173" s="865" t="str">
        <f>'3-IDENTIFICACIÓN DEL RIESGO'!B65</f>
        <v>Administración de Bienes y Servicios</v>
      </c>
      <c r="D173" s="867" t="str">
        <f>'3-IDENTIFICACIÓN DEL RIESGO'!E65</f>
        <v>1. Subdirección Administrativa y Financiera.
2. Secretaría General.</v>
      </c>
      <c r="E173" s="867" t="str">
        <f>'3-IDENTIFICACIÓN DEL RIESGO'!G65</f>
        <v>Incumplimiento en la aplicación de los mantenimientos preventivos a los bienes de la Entidad.</v>
      </c>
      <c r="F173" s="867"/>
      <c r="G173" s="419" t="s">
        <v>1166</v>
      </c>
      <c r="H173" s="386" t="s">
        <v>631</v>
      </c>
      <c r="I173" s="419" t="s">
        <v>1360</v>
      </c>
      <c r="J173" s="419" t="s">
        <v>1359</v>
      </c>
      <c r="K173" s="419" t="s">
        <v>1358</v>
      </c>
      <c r="L173" s="419" t="s">
        <v>1357</v>
      </c>
      <c r="M173" s="420" t="s">
        <v>1356</v>
      </c>
      <c r="N173" s="397" t="s">
        <v>236</v>
      </c>
      <c r="O173" s="398">
        <f t="shared" si="79"/>
        <v>0</v>
      </c>
      <c r="P173" s="399" t="s">
        <v>214</v>
      </c>
      <c r="Q173" s="398">
        <f t="shared" si="80"/>
        <v>0</v>
      </c>
      <c r="R173" s="399" t="s">
        <v>239</v>
      </c>
      <c r="S173" s="398">
        <f t="shared" si="81"/>
        <v>0</v>
      </c>
      <c r="T173" s="399" t="s">
        <v>210</v>
      </c>
      <c r="U173" s="398">
        <f t="shared" si="62"/>
        <v>10</v>
      </c>
      <c r="V173" s="399" t="s">
        <v>207</v>
      </c>
      <c r="W173" s="398">
        <f t="shared" si="63"/>
        <v>15</v>
      </c>
      <c r="X173" s="399" t="s">
        <v>212</v>
      </c>
      <c r="Y173" s="398">
        <f t="shared" si="82"/>
        <v>0</v>
      </c>
      <c r="Z173" s="399" t="s">
        <v>211</v>
      </c>
      <c r="AA173" s="398">
        <f t="shared" si="64"/>
        <v>5</v>
      </c>
      <c r="AB173" s="434">
        <f t="shared" si="65"/>
        <v>30</v>
      </c>
      <c r="AC173" s="400" t="str">
        <f t="shared" si="66"/>
        <v>Débil</v>
      </c>
      <c r="AD173" s="401" t="s">
        <v>57</v>
      </c>
      <c r="AE173" s="402" t="str">
        <f t="shared" si="83"/>
        <v>Débil</v>
      </c>
      <c r="AF173" s="403" t="str">
        <f t="shared" si="67"/>
        <v>0</v>
      </c>
      <c r="AG173" s="861">
        <v>1</v>
      </c>
      <c r="AH173" s="850">
        <f>(AF173+AF174+AF175)/AG173</f>
        <v>0</v>
      </c>
      <c r="AI173" s="840" t="str">
        <f>IF(AH173&lt;50,"Débil",IF(AH173&lt;=99,"Moderado",IF(AH173=100,"Fuerte",IF(AH173="","ERROR"))))</f>
        <v>Débil</v>
      </c>
      <c r="AJ173" s="841" t="s">
        <v>162</v>
      </c>
      <c r="AK173" s="840">
        <f>IF(AI173="Débil",0,IF(AND(AI173="Moderado",AJ173="Directamente"),1,IF(AND(AI173="Moderado",AJ173="No disminuye"),0,IF(AND(AI173="Fuerte",AJ173="Directamente"),2,IF(AND(AI173="Fuerte",AJ173="No disminuye"),0)))))</f>
        <v>0</v>
      </c>
      <c r="AL173" s="840">
        <f>'4-VALORACIÓN DEL RIESGO'!P64-'5-CONTROLES'!AK173:AK175</f>
        <v>2</v>
      </c>
      <c r="AM173" s="840" t="str">
        <f>IF(AL173=5,"Casi Seguro",IF(AL173=4,"Probable",IF(AL173=3,"Posible",IF(AL173=2,"Improbable",IF(AL173=1,"Rara Vez",IF(AL173=0,"Rara Vez",IF(AL173&lt;0,"Rara Vez")))))))</f>
        <v>Improbable</v>
      </c>
      <c r="AN173" s="841" t="s">
        <v>164</v>
      </c>
      <c r="AO173" s="840">
        <f>IF(AI173="Débil",0,IF(AND(AI173="Moderado",AN173="Directamente"),1,IF(AND(AI173="Moderado",AN173="Indirectamente"),0,IF(AND(AI173="Moderado",AN173="No disminuye"),0,IF(AND(AI173="Fuerte",AN173="Directamente"),2,IF(AND(AI173="Fuerte",AN173="Indirectamente"),1,IF(AND(AI173="Fuerte",AN173="No disminuye"),0)))))))</f>
        <v>0</v>
      </c>
      <c r="AP173" s="840">
        <f>'4-VALORACIÓN DEL RIESGO'!Z64-'5-CONTROLES'!AO173:AO175</f>
        <v>3</v>
      </c>
      <c r="AQ173" s="842" t="str">
        <f>IF(AP173&lt;=1,"Insignificante",IF(AP173=2,"Menor",IF(AP173=3,"Moderado",IF(AP173=4,"Mayor",IF(AP173&gt;=5,"Catastrófico")))))</f>
        <v>Moderado</v>
      </c>
      <c r="AR173" s="840" t="str">
        <f t="shared" ref="AR173" si="86">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840"/>
      <c r="AT173" s="845" t="s">
        <v>9</v>
      </c>
    </row>
    <row r="174" spans="2:46" s="396" customFormat="1" ht="27" customHeight="1" x14ac:dyDescent="0.3">
      <c r="B174" s="949"/>
      <c r="C174" s="865"/>
      <c r="D174" s="867"/>
      <c r="E174" s="867"/>
      <c r="F174" s="867"/>
      <c r="G174" s="419"/>
      <c r="H174" s="386"/>
      <c r="I174" s="419"/>
      <c r="J174" s="419"/>
      <c r="K174" s="419"/>
      <c r="L174" s="419"/>
      <c r="M174" s="420"/>
      <c r="N174" s="397"/>
      <c r="O174" s="398" t="b">
        <f t="shared" si="79"/>
        <v>0</v>
      </c>
      <c r="P174" s="399"/>
      <c r="Q174" s="398" t="b">
        <f t="shared" si="80"/>
        <v>0</v>
      </c>
      <c r="R174" s="399"/>
      <c r="S174" s="398" t="b">
        <f t="shared" si="81"/>
        <v>0</v>
      </c>
      <c r="T174" s="399"/>
      <c r="U174" s="398" t="b">
        <f t="shared" si="62"/>
        <v>0</v>
      </c>
      <c r="V174" s="399"/>
      <c r="W174" s="398" t="b">
        <f t="shared" si="63"/>
        <v>0</v>
      </c>
      <c r="X174" s="399"/>
      <c r="Y174" s="398" t="b">
        <f t="shared" si="82"/>
        <v>0</v>
      </c>
      <c r="Z174" s="399"/>
      <c r="AA174" s="398" t="b">
        <f t="shared" si="64"/>
        <v>0</v>
      </c>
      <c r="AB174" s="434">
        <f t="shared" si="65"/>
        <v>0</v>
      </c>
      <c r="AC174" s="400" t="str">
        <f t="shared" si="66"/>
        <v>Débil</v>
      </c>
      <c r="AD174" s="401"/>
      <c r="AE174" s="402" t="str">
        <f t="shared" si="83"/>
        <v>Débil</v>
      </c>
      <c r="AF174" s="403" t="str">
        <f t="shared" si="67"/>
        <v>0</v>
      </c>
      <c r="AG174" s="862"/>
      <c r="AH174" s="850"/>
      <c r="AI174" s="840"/>
      <c r="AJ174" s="841"/>
      <c r="AK174" s="840"/>
      <c r="AL174" s="840"/>
      <c r="AM174" s="840"/>
      <c r="AN174" s="841"/>
      <c r="AO174" s="840"/>
      <c r="AP174" s="840"/>
      <c r="AQ174" s="843"/>
      <c r="AR174" s="840"/>
      <c r="AS174" s="840"/>
      <c r="AT174" s="845"/>
    </row>
    <row r="175" spans="2:46" s="396" customFormat="1" ht="27" customHeight="1" thickBot="1" x14ac:dyDescent="0.35">
      <c r="B175" s="949"/>
      <c r="C175" s="865"/>
      <c r="D175" s="867"/>
      <c r="E175" s="867"/>
      <c r="F175" s="867"/>
      <c r="G175" s="419"/>
      <c r="H175" s="386"/>
      <c r="I175" s="419"/>
      <c r="J175" s="419"/>
      <c r="K175" s="419"/>
      <c r="L175" s="419"/>
      <c r="M175" s="420"/>
      <c r="N175" s="397"/>
      <c r="O175" s="398" t="b">
        <f t="shared" si="79"/>
        <v>0</v>
      </c>
      <c r="P175" s="399"/>
      <c r="Q175" s="398" t="b">
        <f t="shared" si="80"/>
        <v>0</v>
      </c>
      <c r="R175" s="399"/>
      <c r="S175" s="398" t="b">
        <f t="shared" si="81"/>
        <v>0</v>
      </c>
      <c r="T175" s="399"/>
      <c r="U175" s="398" t="b">
        <f t="shared" si="62"/>
        <v>0</v>
      </c>
      <c r="V175" s="399"/>
      <c r="W175" s="398" t="b">
        <f t="shared" si="63"/>
        <v>0</v>
      </c>
      <c r="X175" s="399"/>
      <c r="Y175" s="398" t="b">
        <f t="shared" si="82"/>
        <v>0</v>
      </c>
      <c r="Z175" s="399"/>
      <c r="AA175" s="398" t="b">
        <f t="shared" si="64"/>
        <v>0</v>
      </c>
      <c r="AB175" s="434">
        <f t="shared" si="65"/>
        <v>0</v>
      </c>
      <c r="AC175" s="400" t="str">
        <f t="shared" si="66"/>
        <v>Débil</v>
      </c>
      <c r="AD175" s="401"/>
      <c r="AE175" s="402" t="str">
        <f t="shared" si="83"/>
        <v>Débil</v>
      </c>
      <c r="AF175" s="403" t="str">
        <f t="shared" si="67"/>
        <v>0</v>
      </c>
      <c r="AG175" s="863"/>
      <c r="AH175" s="850"/>
      <c r="AI175" s="840"/>
      <c r="AJ175" s="841"/>
      <c r="AK175" s="840"/>
      <c r="AL175" s="840"/>
      <c r="AM175" s="840"/>
      <c r="AN175" s="841"/>
      <c r="AO175" s="840"/>
      <c r="AP175" s="840"/>
      <c r="AQ175" s="844"/>
      <c r="AR175" s="840"/>
      <c r="AS175" s="840"/>
      <c r="AT175" s="845"/>
    </row>
    <row r="176" spans="2:46" s="396" customFormat="1" ht="163.5" customHeight="1" x14ac:dyDescent="0.3">
      <c r="B176" s="949">
        <v>56</v>
      </c>
      <c r="C176" s="865" t="str">
        <f>'3-IDENTIFICACIÓN DEL RIESGO'!B66</f>
        <v>Administración de Bienes y Servicios</v>
      </c>
      <c r="D176" s="867" t="str">
        <f>'3-IDENTIFICACIÓN DEL RIESGO'!E66</f>
        <v>1. Subdirección Administrativa y Financiera.
2. Secretaría General.</v>
      </c>
      <c r="E176" s="867" t="str">
        <f>'3-IDENTIFICACIÓN DEL RIESGO'!G66</f>
        <v>Radicación de solicitud de comisión sin el cumplimiento de requisitos.</v>
      </c>
      <c r="F176" s="867"/>
      <c r="G176" s="419" t="s">
        <v>1166</v>
      </c>
      <c r="H176" s="386" t="s">
        <v>630</v>
      </c>
      <c r="I176" s="419" t="s">
        <v>1369</v>
      </c>
      <c r="J176" s="419" t="s">
        <v>1368</v>
      </c>
      <c r="K176" s="419" t="s">
        <v>1370</v>
      </c>
      <c r="L176" s="419" t="s">
        <v>1371</v>
      </c>
      <c r="M176" s="420" t="s">
        <v>1367</v>
      </c>
      <c r="N176" s="397" t="s">
        <v>204</v>
      </c>
      <c r="O176" s="398">
        <f t="shared" si="79"/>
        <v>15</v>
      </c>
      <c r="P176" s="399" t="s">
        <v>205</v>
      </c>
      <c r="Q176" s="398">
        <f t="shared" si="80"/>
        <v>15</v>
      </c>
      <c r="R176" s="399" t="s">
        <v>239</v>
      </c>
      <c r="S176" s="398">
        <f t="shared" si="81"/>
        <v>0</v>
      </c>
      <c r="T176" s="399" t="s">
        <v>210</v>
      </c>
      <c r="U176" s="398">
        <f t="shared" si="62"/>
        <v>10</v>
      </c>
      <c r="V176" s="399" t="s">
        <v>207</v>
      </c>
      <c r="W176" s="398">
        <f t="shared" si="63"/>
        <v>15</v>
      </c>
      <c r="X176" s="399" t="s">
        <v>212</v>
      </c>
      <c r="Y176" s="398">
        <f t="shared" si="82"/>
        <v>0</v>
      </c>
      <c r="Z176" s="399" t="s">
        <v>209</v>
      </c>
      <c r="AA176" s="398">
        <f t="shared" si="64"/>
        <v>10</v>
      </c>
      <c r="AB176" s="434">
        <f t="shared" si="65"/>
        <v>65</v>
      </c>
      <c r="AC176" s="400" t="str">
        <f t="shared" si="66"/>
        <v>Débil</v>
      </c>
      <c r="AD176" s="401" t="s">
        <v>63</v>
      </c>
      <c r="AE176" s="402" t="str">
        <f t="shared" si="83"/>
        <v>Débil</v>
      </c>
      <c r="AF176" s="403" t="str">
        <f t="shared" si="67"/>
        <v>0</v>
      </c>
      <c r="AG176" s="861">
        <v>2</v>
      </c>
      <c r="AH176" s="850">
        <f>(AF176+AF177+AF178)/AG176</f>
        <v>0</v>
      </c>
      <c r="AI176" s="840" t="str">
        <f>IF(AH176&lt;50,"Débil",IF(AH176&lt;=99,"Moderado",IF(AH176=100,"Fuerte",IF(AH176="","ERROR"))))</f>
        <v>Débil</v>
      </c>
      <c r="AJ176" s="841" t="s">
        <v>164</v>
      </c>
      <c r="AK176" s="840">
        <f>IF(AI176="Débil",0,IF(AND(AI176="Moderado",AJ176="Directamente"),1,IF(AND(AI176="Moderado",AJ176="No disminuye"),0,IF(AND(AI176="Fuerte",AJ176="Directamente"),2,IF(AND(AI176="Fuerte",AJ176="No disminuye"),0)))))</f>
        <v>0</v>
      </c>
      <c r="AL176" s="840">
        <f>'4-VALORACIÓN DEL RIESGO'!P65-'5-CONTROLES'!AK176:AK178</f>
        <v>4</v>
      </c>
      <c r="AM176" s="840" t="str">
        <f>IF(AL176=5,"Casi Seguro",IF(AL176=4,"Probable",IF(AL176=3,"Posible",IF(AL176=2,"Improbable",IF(AL176=1,"Rara Vez",IF(AL176=0,"Rara Vez",IF(AL176&lt;0,"Rara Vez")))))))</f>
        <v>Probable</v>
      </c>
      <c r="AN176" s="841" t="s">
        <v>162</v>
      </c>
      <c r="AO176" s="840">
        <f>IF(AI176="Débil",0,IF(AND(AI176="Moderado",AN176="Directamente"),1,IF(AND(AI176="Moderado",AN176="Indirectamente"),0,IF(AND(AI176="Moderado",AN176="No disminuye"),0,IF(AND(AI176="Fuerte",AN176="Directamente"),2,IF(AND(AI176="Fuerte",AN176="Indirectamente"),1,IF(AND(AI176="Fuerte",AN176="No disminuye"),0)))))))</f>
        <v>0</v>
      </c>
      <c r="AP176" s="840">
        <f>'4-VALORACIÓN DEL RIESGO'!Z65-'5-CONTROLES'!AO176:AO178</f>
        <v>3</v>
      </c>
      <c r="AQ176" s="842" t="str">
        <f>IF(AP176&lt;=1,"Insignificante",IF(AP176=2,"Menor",IF(AP176=3,"Moderado",IF(AP176=4,"Mayor",IF(AP176&gt;=5,"Catastrófico")))))</f>
        <v>Moderado</v>
      </c>
      <c r="AR176" s="840" t="str">
        <f t="shared" ref="AR176" si="87">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840"/>
      <c r="AT176" s="845" t="s">
        <v>9</v>
      </c>
    </row>
    <row r="177" spans="2:46" s="396" customFormat="1" ht="163.5" customHeight="1" x14ac:dyDescent="0.3">
      <c r="B177" s="949"/>
      <c r="C177" s="865"/>
      <c r="D177" s="867"/>
      <c r="E177" s="867"/>
      <c r="F177" s="867"/>
      <c r="G177" s="419" t="s">
        <v>1166</v>
      </c>
      <c r="H177" s="386" t="s">
        <v>630</v>
      </c>
      <c r="I177" s="419" t="s">
        <v>1369</v>
      </c>
      <c r="J177" s="419" t="s">
        <v>1372</v>
      </c>
      <c r="K177" s="419" t="s">
        <v>1373</v>
      </c>
      <c r="L177" s="419" t="s">
        <v>1371</v>
      </c>
      <c r="M177" s="420" t="s">
        <v>1366</v>
      </c>
      <c r="N177" s="397" t="s">
        <v>204</v>
      </c>
      <c r="O177" s="398">
        <f t="shared" si="79"/>
        <v>15</v>
      </c>
      <c r="P177" s="399" t="s">
        <v>205</v>
      </c>
      <c r="Q177" s="398">
        <f t="shared" si="80"/>
        <v>15</v>
      </c>
      <c r="R177" s="399" t="s">
        <v>239</v>
      </c>
      <c r="S177" s="398">
        <f t="shared" si="81"/>
        <v>0</v>
      </c>
      <c r="T177" s="399" t="s">
        <v>210</v>
      </c>
      <c r="U177" s="398">
        <f t="shared" si="62"/>
        <v>10</v>
      </c>
      <c r="V177" s="399" t="s">
        <v>207</v>
      </c>
      <c r="W177" s="398">
        <f t="shared" si="63"/>
        <v>15</v>
      </c>
      <c r="X177" s="399" t="s">
        <v>212</v>
      </c>
      <c r="Y177" s="398">
        <f t="shared" si="82"/>
        <v>0</v>
      </c>
      <c r="Z177" s="399" t="s">
        <v>209</v>
      </c>
      <c r="AA177" s="398">
        <f t="shared" si="64"/>
        <v>10</v>
      </c>
      <c r="AB177" s="434">
        <f t="shared" si="65"/>
        <v>65</v>
      </c>
      <c r="AC177" s="400" t="str">
        <f t="shared" si="66"/>
        <v>Débil</v>
      </c>
      <c r="AD177" s="401" t="s">
        <v>63</v>
      </c>
      <c r="AE177" s="402" t="str">
        <f t="shared" si="83"/>
        <v>Débil</v>
      </c>
      <c r="AF177" s="403" t="str">
        <f t="shared" si="67"/>
        <v>0</v>
      </c>
      <c r="AG177" s="862"/>
      <c r="AH177" s="850"/>
      <c r="AI177" s="840"/>
      <c r="AJ177" s="841"/>
      <c r="AK177" s="840"/>
      <c r="AL177" s="840"/>
      <c r="AM177" s="840"/>
      <c r="AN177" s="841"/>
      <c r="AO177" s="840"/>
      <c r="AP177" s="840"/>
      <c r="AQ177" s="843"/>
      <c r="AR177" s="840"/>
      <c r="AS177" s="840"/>
      <c r="AT177" s="845"/>
    </row>
    <row r="178" spans="2:46" s="396" customFormat="1" ht="25.5" customHeight="1" thickBot="1" x14ac:dyDescent="0.35">
      <c r="B178" s="949"/>
      <c r="C178" s="865"/>
      <c r="D178" s="867"/>
      <c r="E178" s="867"/>
      <c r="F178" s="867"/>
      <c r="G178" s="419"/>
      <c r="H178" s="386"/>
      <c r="I178" s="419"/>
      <c r="J178" s="419"/>
      <c r="K178" s="419"/>
      <c r="L178" s="419"/>
      <c r="M178" s="420"/>
      <c r="N178" s="397"/>
      <c r="O178" s="398" t="b">
        <f t="shared" si="79"/>
        <v>0</v>
      </c>
      <c r="P178" s="399"/>
      <c r="Q178" s="398" t="b">
        <f t="shared" si="80"/>
        <v>0</v>
      </c>
      <c r="R178" s="399"/>
      <c r="S178" s="398" t="b">
        <f t="shared" si="81"/>
        <v>0</v>
      </c>
      <c r="T178" s="399"/>
      <c r="U178" s="398" t="b">
        <f t="shared" si="62"/>
        <v>0</v>
      </c>
      <c r="V178" s="399"/>
      <c r="W178" s="398" t="b">
        <f t="shared" si="63"/>
        <v>0</v>
      </c>
      <c r="X178" s="399"/>
      <c r="Y178" s="398" t="b">
        <f t="shared" si="82"/>
        <v>0</v>
      </c>
      <c r="Z178" s="399"/>
      <c r="AA178" s="398" t="b">
        <f t="shared" si="64"/>
        <v>0</v>
      </c>
      <c r="AB178" s="434">
        <f t="shared" si="65"/>
        <v>0</v>
      </c>
      <c r="AC178" s="400" t="str">
        <f t="shared" si="66"/>
        <v>Débil</v>
      </c>
      <c r="AD178" s="401"/>
      <c r="AE178" s="402" t="str">
        <f t="shared" si="83"/>
        <v>Débil</v>
      </c>
      <c r="AF178" s="403" t="str">
        <f t="shared" si="67"/>
        <v>0</v>
      </c>
      <c r="AG178" s="863"/>
      <c r="AH178" s="850"/>
      <c r="AI178" s="840"/>
      <c r="AJ178" s="841"/>
      <c r="AK178" s="840"/>
      <c r="AL178" s="840"/>
      <c r="AM178" s="840"/>
      <c r="AN178" s="841"/>
      <c r="AO178" s="840"/>
      <c r="AP178" s="840"/>
      <c r="AQ178" s="844"/>
      <c r="AR178" s="840"/>
      <c r="AS178" s="840"/>
      <c r="AT178" s="845"/>
    </row>
    <row r="179" spans="2:46" s="396" customFormat="1" ht="163.5" customHeight="1" x14ac:dyDescent="0.3">
      <c r="B179" s="949">
        <v>57</v>
      </c>
      <c r="C179" s="865" t="str">
        <f>'3-IDENTIFICACIÓN DEL RIESGO'!B67</f>
        <v>Administración de Bienes y Servicios</v>
      </c>
      <c r="D179" s="867" t="str">
        <f>'3-IDENTIFICACIÓN DEL RIESGO'!E67</f>
        <v>1. Subdirección Administrativa y Financiera.
2. Secretaría General.</v>
      </c>
      <c r="E179" s="867" t="str">
        <f>'3-IDENTIFICACIÓN DEL RIESGO'!G67</f>
        <v>Pérdida o daño en la documentación de la Agencia</v>
      </c>
      <c r="F179" s="867"/>
      <c r="G179" s="419" t="s">
        <v>1166</v>
      </c>
      <c r="H179" s="386" t="s">
        <v>634</v>
      </c>
      <c r="I179" s="419" t="s">
        <v>1541</v>
      </c>
      <c r="J179" s="419" t="s">
        <v>1540</v>
      </c>
      <c r="K179" s="419" t="s">
        <v>1539</v>
      </c>
      <c r="L179" s="419" t="s">
        <v>1538</v>
      </c>
      <c r="M179" s="420" t="s">
        <v>1537</v>
      </c>
      <c r="N179" s="397" t="s">
        <v>204</v>
      </c>
      <c r="O179" s="398">
        <f t="shared" si="79"/>
        <v>15</v>
      </c>
      <c r="P179" s="399" t="s">
        <v>205</v>
      </c>
      <c r="Q179" s="398">
        <f t="shared" si="80"/>
        <v>15</v>
      </c>
      <c r="R179" s="399" t="s">
        <v>239</v>
      </c>
      <c r="S179" s="398">
        <f t="shared" si="81"/>
        <v>0</v>
      </c>
      <c r="T179" s="399" t="s">
        <v>210</v>
      </c>
      <c r="U179" s="398">
        <f t="shared" si="62"/>
        <v>10</v>
      </c>
      <c r="V179" s="399" t="s">
        <v>207</v>
      </c>
      <c r="W179" s="398">
        <f t="shared" si="63"/>
        <v>15</v>
      </c>
      <c r="X179" s="399" t="s">
        <v>208</v>
      </c>
      <c r="Y179" s="398">
        <f t="shared" si="82"/>
        <v>15</v>
      </c>
      <c r="Z179" s="399" t="s">
        <v>209</v>
      </c>
      <c r="AA179" s="398">
        <f t="shared" si="64"/>
        <v>10</v>
      </c>
      <c r="AB179" s="434">
        <f t="shared" si="65"/>
        <v>80</v>
      </c>
      <c r="AC179" s="400" t="str">
        <f t="shared" si="66"/>
        <v>Débil</v>
      </c>
      <c r="AD179" s="401" t="s">
        <v>63</v>
      </c>
      <c r="AE179" s="402" t="str">
        <f t="shared" si="83"/>
        <v>Débil</v>
      </c>
      <c r="AF179" s="403" t="str">
        <f t="shared" si="67"/>
        <v>0</v>
      </c>
      <c r="AG179" s="861">
        <v>1</v>
      </c>
      <c r="AH179" s="850">
        <f>(AF179+AF180+AF181)/AG179</f>
        <v>0</v>
      </c>
      <c r="AI179" s="840" t="str">
        <f>IF(AH179&lt;50,"Débil",IF(AH179&lt;=99,"Moderado",IF(AH179=100,"Fuerte",IF(AH179="","ERROR"))))</f>
        <v>Débil</v>
      </c>
      <c r="AJ179" s="841" t="s">
        <v>162</v>
      </c>
      <c r="AK179" s="840">
        <f>IF(AI179="Débil",0,IF(AND(AI179="Moderado",AJ179="Directamente"),1,IF(AND(AI179="Moderado",AJ179="No disminuye"),0,IF(AND(AI179="Fuerte",AJ179="Directamente"),2,IF(AND(AI179="Fuerte",AJ179="No disminuye"),0)))))</f>
        <v>0</v>
      </c>
      <c r="AL179" s="840">
        <f>'4-VALORACIÓN DEL RIESGO'!P66-'5-CONTROLES'!AK179:AK181</f>
        <v>2</v>
      </c>
      <c r="AM179" s="840" t="str">
        <f>IF(AL179=5,"Casi Seguro",IF(AL179=4,"Probable",IF(AL179=3,"Posible",IF(AL179=2,"Improbable",IF(AL179=1,"Rara Vez",IF(AL179=0,"Rara Vez",IF(AL179&lt;0,"Rara Vez")))))))</f>
        <v>Improbable</v>
      </c>
      <c r="AN179" s="841" t="s">
        <v>164</v>
      </c>
      <c r="AO179" s="840">
        <f>IF(AI179="Débil",0,IF(AND(AI179="Moderado",AN179="Directamente"),1,IF(AND(AI179="Moderado",AN179="Indirectamente"),0,IF(AND(AI179="Moderado",AN179="No disminuye"),0,IF(AND(AI179="Fuerte",AN179="Directamente"),2,IF(AND(AI179="Fuerte",AN179="Indirectamente"),1,IF(AND(AI179="Fuerte",AN179="No disminuye"),0)))))))</f>
        <v>0</v>
      </c>
      <c r="AP179" s="840">
        <f>'4-VALORACIÓN DEL RIESGO'!Z66-'5-CONTROLES'!AO179:AO181</f>
        <v>5</v>
      </c>
      <c r="AQ179" s="842" t="str">
        <f>IF(AP179&lt;=1,"Insignificante",IF(AP179=2,"Menor",IF(AP179=3,"Moderado",IF(AP179=4,"Mayor",IF(AP179&gt;=5,"Catastrófico")))))</f>
        <v>Catastrófico</v>
      </c>
      <c r="AR179" s="840" t="str">
        <f t="shared" ref="AR179" si="88">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840"/>
      <c r="AT179" s="845" t="s">
        <v>9</v>
      </c>
    </row>
    <row r="180" spans="2:46" s="396" customFormat="1" ht="27" customHeight="1" x14ac:dyDescent="0.3">
      <c r="B180" s="949"/>
      <c r="C180" s="865"/>
      <c r="D180" s="867"/>
      <c r="E180" s="867"/>
      <c r="F180" s="867"/>
      <c r="G180" s="419"/>
      <c r="H180" s="386"/>
      <c r="I180" s="419"/>
      <c r="J180" s="419"/>
      <c r="K180" s="419"/>
      <c r="L180" s="419"/>
      <c r="M180" s="420"/>
      <c r="N180" s="397"/>
      <c r="O180" s="398" t="b">
        <f t="shared" si="79"/>
        <v>0</v>
      </c>
      <c r="P180" s="399"/>
      <c r="Q180" s="398" t="b">
        <f t="shared" si="80"/>
        <v>0</v>
      </c>
      <c r="R180" s="399"/>
      <c r="S180" s="398" t="b">
        <f t="shared" si="81"/>
        <v>0</v>
      </c>
      <c r="T180" s="399"/>
      <c r="U180" s="398" t="b">
        <f t="shared" si="62"/>
        <v>0</v>
      </c>
      <c r="V180" s="399"/>
      <c r="W180" s="398" t="b">
        <f t="shared" si="63"/>
        <v>0</v>
      </c>
      <c r="X180" s="399"/>
      <c r="Y180" s="398" t="b">
        <f t="shared" si="82"/>
        <v>0</v>
      </c>
      <c r="Z180" s="399"/>
      <c r="AA180" s="398" t="b">
        <f t="shared" si="64"/>
        <v>0</v>
      </c>
      <c r="AB180" s="434">
        <f t="shared" si="65"/>
        <v>0</v>
      </c>
      <c r="AC180" s="400" t="str">
        <f t="shared" si="66"/>
        <v>Débil</v>
      </c>
      <c r="AD180" s="401"/>
      <c r="AE180" s="402" t="str">
        <f t="shared" si="83"/>
        <v>Débil</v>
      </c>
      <c r="AF180" s="403" t="str">
        <f t="shared" si="67"/>
        <v>0</v>
      </c>
      <c r="AG180" s="862"/>
      <c r="AH180" s="850"/>
      <c r="AI180" s="840"/>
      <c r="AJ180" s="841"/>
      <c r="AK180" s="840"/>
      <c r="AL180" s="840"/>
      <c r="AM180" s="840"/>
      <c r="AN180" s="841"/>
      <c r="AO180" s="840"/>
      <c r="AP180" s="840"/>
      <c r="AQ180" s="843"/>
      <c r="AR180" s="840"/>
      <c r="AS180" s="840"/>
      <c r="AT180" s="845"/>
    </row>
    <row r="181" spans="2:46" s="396" customFormat="1" ht="27" customHeight="1" thickBot="1" x14ac:dyDescent="0.35">
      <c r="B181" s="949"/>
      <c r="C181" s="865"/>
      <c r="D181" s="867"/>
      <c r="E181" s="867"/>
      <c r="F181" s="867"/>
      <c r="G181" s="419"/>
      <c r="H181" s="386"/>
      <c r="I181" s="419"/>
      <c r="J181" s="419"/>
      <c r="K181" s="419"/>
      <c r="L181" s="419"/>
      <c r="M181" s="420"/>
      <c r="N181" s="397"/>
      <c r="O181" s="398" t="b">
        <f t="shared" si="79"/>
        <v>0</v>
      </c>
      <c r="P181" s="399"/>
      <c r="Q181" s="398" t="b">
        <f t="shared" si="80"/>
        <v>0</v>
      </c>
      <c r="R181" s="399"/>
      <c r="S181" s="398" t="b">
        <f t="shared" si="81"/>
        <v>0</v>
      </c>
      <c r="T181" s="399"/>
      <c r="U181" s="398" t="b">
        <f t="shared" si="62"/>
        <v>0</v>
      </c>
      <c r="V181" s="399"/>
      <c r="W181" s="398" t="b">
        <f t="shared" si="63"/>
        <v>0</v>
      </c>
      <c r="X181" s="399"/>
      <c r="Y181" s="398" t="b">
        <f t="shared" si="82"/>
        <v>0</v>
      </c>
      <c r="Z181" s="399"/>
      <c r="AA181" s="398" t="b">
        <f t="shared" si="64"/>
        <v>0</v>
      </c>
      <c r="AB181" s="434">
        <f t="shared" si="65"/>
        <v>0</v>
      </c>
      <c r="AC181" s="400" t="str">
        <f t="shared" si="66"/>
        <v>Débil</v>
      </c>
      <c r="AD181" s="401"/>
      <c r="AE181" s="402" t="str">
        <f t="shared" si="83"/>
        <v>Débil</v>
      </c>
      <c r="AF181" s="403" t="str">
        <f t="shared" si="67"/>
        <v>0</v>
      </c>
      <c r="AG181" s="863"/>
      <c r="AH181" s="850"/>
      <c r="AI181" s="840"/>
      <c r="AJ181" s="841"/>
      <c r="AK181" s="840"/>
      <c r="AL181" s="840"/>
      <c r="AM181" s="840"/>
      <c r="AN181" s="841"/>
      <c r="AO181" s="840"/>
      <c r="AP181" s="840"/>
      <c r="AQ181" s="844"/>
      <c r="AR181" s="840"/>
      <c r="AS181" s="840"/>
      <c r="AT181" s="845"/>
    </row>
    <row r="182" spans="2:46" s="396" customFormat="1" ht="163.5" customHeight="1" x14ac:dyDescent="0.3">
      <c r="B182" s="949">
        <v>58</v>
      </c>
      <c r="C182" s="865" t="str">
        <f>'3-IDENTIFICACIÓN DEL RIESGO'!B68</f>
        <v>Administración de Bienes y Servicios</v>
      </c>
      <c r="D182" s="867" t="str">
        <f>'3-IDENTIFICACIÓN DEL RIESGO'!E68</f>
        <v>1. Subdirección Administrativa y Financiera.
2. Secretaría General.</v>
      </c>
      <c r="E182" s="867" t="str">
        <f>'3-IDENTIFICACIÓN DEL RIESGO'!G68</f>
        <v xml:space="preserve">Asignación incorrecta de documentos en el momento de la radicación. </v>
      </c>
      <c r="F182" s="867"/>
      <c r="G182" s="419" t="s">
        <v>1547</v>
      </c>
      <c r="H182" s="386" t="s">
        <v>630</v>
      </c>
      <c r="I182" s="419" t="s">
        <v>1546</v>
      </c>
      <c r="J182" s="419" t="s">
        <v>1548</v>
      </c>
      <c r="K182" s="419" t="s">
        <v>1550</v>
      </c>
      <c r="L182" s="419" t="s">
        <v>1549</v>
      </c>
      <c r="M182" s="420" t="s">
        <v>1545</v>
      </c>
      <c r="N182" s="397" t="s">
        <v>204</v>
      </c>
      <c r="O182" s="398">
        <f t="shared" si="79"/>
        <v>15</v>
      </c>
      <c r="P182" s="399" t="s">
        <v>214</v>
      </c>
      <c r="Q182" s="398">
        <f t="shared" si="80"/>
        <v>0</v>
      </c>
      <c r="R182" s="399" t="s">
        <v>206</v>
      </c>
      <c r="S182" s="398">
        <f t="shared" si="81"/>
        <v>15</v>
      </c>
      <c r="T182" s="399" t="s">
        <v>60</v>
      </c>
      <c r="U182" s="398">
        <f t="shared" si="62"/>
        <v>15</v>
      </c>
      <c r="V182" s="399" t="s">
        <v>207</v>
      </c>
      <c r="W182" s="398">
        <f t="shared" si="63"/>
        <v>15</v>
      </c>
      <c r="X182" s="399" t="s">
        <v>208</v>
      </c>
      <c r="Y182" s="398">
        <f t="shared" si="82"/>
        <v>15</v>
      </c>
      <c r="Z182" s="399" t="s">
        <v>209</v>
      </c>
      <c r="AA182" s="398">
        <f t="shared" si="64"/>
        <v>10</v>
      </c>
      <c r="AB182" s="434">
        <f t="shared" si="65"/>
        <v>85</v>
      </c>
      <c r="AC182" s="400" t="str">
        <f t="shared" si="66"/>
        <v>Débil</v>
      </c>
      <c r="AD182" s="401" t="s">
        <v>63</v>
      </c>
      <c r="AE182" s="402" t="str">
        <f t="shared" si="83"/>
        <v>Débil</v>
      </c>
      <c r="AF182" s="403" t="str">
        <f t="shared" si="67"/>
        <v>0</v>
      </c>
      <c r="AG182" s="861">
        <v>1</v>
      </c>
      <c r="AH182" s="850">
        <f>(AF182+AF183+AF184)/AG182</f>
        <v>0</v>
      </c>
      <c r="AI182" s="840" t="str">
        <f>IF(AH182&lt;50,"Débil",IF(AH182&lt;=99,"Moderado",IF(AH182=100,"Fuerte",IF(AH182="","ERROR"))))</f>
        <v>Débil</v>
      </c>
      <c r="AJ182" s="841" t="s">
        <v>162</v>
      </c>
      <c r="AK182" s="840">
        <f>IF(AI182="Débil",0,IF(AND(AI182="Moderado",AJ182="Directamente"),1,IF(AND(AI182="Moderado",AJ182="No disminuye"),0,IF(AND(AI182="Fuerte",AJ182="Directamente"),2,IF(AND(AI182="Fuerte",AJ182="No disminuye"),0)))))</f>
        <v>0</v>
      </c>
      <c r="AL182" s="840">
        <f>'4-VALORACIÓN DEL RIESGO'!P67-'5-CONTROLES'!AK182:AK184</f>
        <v>3</v>
      </c>
      <c r="AM182" s="840" t="str">
        <f>IF(AL182=5,"Casi Seguro",IF(AL182=4,"Probable",IF(AL182=3,"Posible",IF(AL182=2,"Improbable",IF(AL182=1,"Rara Vez",IF(AL182=0,"Rara Vez",IF(AL182&lt;0,"Rara Vez")))))))</f>
        <v>Posible</v>
      </c>
      <c r="AN182" s="841" t="s">
        <v>164</v>
      </c>
      <c r="AO182" s="840">
        <f>IF(AI182="Débil",0,IF(AND(AI182="Moderado",AN182="Directamente"),1,IF(AND(AI182="Moderado",AN182="Indirectamente"),0,IF(AND(AI182="Moderado",AN182="No disminuye"),0,IF(AND(AI182="Fuerte",AN182="Directamente"),2,IF(AND(AI182="Fuerte",AN182="Indirectamente"),1,IF(AND(AI182="Fuerte",AN182="No disminuye"),0)))))))</f>
        <v>0</v>
      </c>
      <c r="AP182" s="840">
        <f>'4-VALORACIÓN DEL RIESGO'!Z67-'5-CONTROLES'!AO182:AO184</f>
        <v>2</v>
      </c>
      <c r="AQ182" s="842" t="str">
        <f>IF(AP182&lt;=1,"Insignificante",IF(AP182=2,"Menor",IF(AP182=3,"Moderado",IF(AP182=4,"Mayor",IF(AP182&gt;=5,"Catastrófico")))))</f>
        <v>Menor</v>
      </c>
      <c r="AR182" s="840" t="str">
        <f t="shared" ref="AR182" si="89">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840"/>
      <c r="AT182" s="845" t="s">
        <v>9</v>
      </c>
    </row>
    <row r="183" spans="2:46" s="396" customFormat="1" ht="24" customHeight="1" x14ac:dyDescent="0.3">
      <c r="B183" s="949"/>
      <c r="C183" s="865"/>
      <c r="D183" s="867"/>
      <c r="E183" s="867"/>
      <c r="F183" s="867"/>
      <c r="G183" s="419"/>
      <c r="H183" s="386"/>
      <c r="I183" s="419"/>
      <c r="J183" s="419"/>
      <c r="K183" s="419"/>
      <c r="L183" s="419"/>
      <c r="M183" s="420"/>
      <c r="N183" s="397"/>
      <c r="O183" s="398" t="b">
        <f t="shared" si="79"/>
        <v>0</v>
      </c>
      <c r="P183" s="399"/>
      <c r="Q183" s="398" t="b">
        <f t="shared" si="80"/>
        <v>0</v>
      </c>
      <c r="R183" s="399"/>
      <c r="S183" s="398" t="b">
        <f t="shared" si="81"/>
        <v>0</v>
      </c>
      <c r="T183" s="399"/>
      <c r="U183" s="398" t="b">
        <f t="shared" si="62"/>
        <v>0</v>
      </c>
      <c r="V183" s="399"/>
      <c r="W183" s="398" t="b">
        <f t="shared" si="63"/>
        <v>0</v>
      </c>
      <c r="X183" s="399"/>
      <c r="Y183" s="398" t="b">
        <f t="shared" si="82"/>
        <v>0</v>
      </c>
      <c r="Z183" s="399"/>
      <c r="AA183" s="398" t="b">
        <f t="shared" si="64"/>
        <v>0</v>
      </c>
      <c r="AB183" s="434">
        <f t="shared" si="65"/>
        <v>0</v>
      </c>
      <c r="AC183" s="400" t="str">
        <f t="shared" si="66"/>
        <v>Débil</v>
      </c>
      <c r="AD183" s="401"/>
      <c r="AE183" s="402" t="str">
        <f t="shared" si="83"/>
        <v>Débil</v>
      </c>
      <c r="AF183" s="403" t="str">
        <f t="shared" si="67"/>
        <v>0</v>
      </c>
      <c r="AG183" s="862"/>
      <c r="AH183" s="850"/>
      <c r="AI183" s="840"/>
      <c r="AJ183" s="841"/>
      <c r="AK183" s="840"/>
      <c r="AL183" s="840"/>
      <c r="AM183" s="840"/>
      <c r="AN183" s="841"/>
      <c r="AO183" s="840"/>
      <c r="AP183" s="840"/>
      <c r="AQ183" s="843"/>
      <c r="AR183" s="840"/>
      <c r="AS183" s="840"/>
      <c r="AT183" s="845"/>
    </row>
    <row r="184" spans="2:46" s="396" customFormat="1" ht="24" customHeight="1" thickBot="1" x14ac:dyDescent="0.35">
      <c r="B184" s="949"/>
      <c r="C184" s="865"/>
      <c r="D184" s="867"/>
      <c r="E184" s="867"/>
      <c r="F184" s="867"/>
      <c r="G184" s="419"/>
      <c r="H184" s="386"/>
      <c r="I184" s="419"/>
      <c r="J184" s="419"/>
      <c r="K184" s="419"/>
      <c r="L184" s="419"/>
      <c r="M184" s="420"/>
      <c r="N184" s="397"/>
      <c r="O184" s="398" t="b">
        <f t="shared" si="79"/>
        <v>0</v>
      </c>
      <c r="P184" s="399"/>
      <c r="Q184" s="398" t="b">
        <f t="shared" si="80"/>
        <v>0</v>
      </c>
      <c r="R184" s="399"/>
      <c r="S184" s="398" t="b">
        <f t="shared" si="81"/>
        <v>0</v>
      </c>
      <c r="T184" s="399"/>
      <c r="U184" s="398" t="b">
        <f t="shared" si="62"/>
        <v>0</v>
      </c>
      <c r="V184" s="399"/>
      <c r="W184" s="398" t="b">
        <f t="shared" si="63"/>
        <v>0</v>
      </c>
      <c r="X184" s="399"/>
      <c r="Y184" s="398" t="b">
        <f t="shared" si="82"/>
        <v>0</v>
      </c>
      <c r="Z184" s="399"/>
      <c r="AA184" s="398" t="b">
        <f t="shared" si="64"/>
        <v>0</v>
      </c>
      <c r="AB184" s="434">
        <f t="shared" si="65"/>
        <v>0</v>
      </c>
      <c r="AC184" s="400" t="str">
        <f t="shared" si="66"/>
        <v>Débil</v>
      </c>
      <c r="AD184" s="401"/>
      <c r="AE184" s="402" t="str">
        <f t="shared" si="83"/>
        <v>Débil</v>
      </c>
      <c r="AF184" s="403" t="str">
        <f t="shared" si="67"/>
        <v>0</v>
      </c>
      <c r="AG184" s="863"/>
      <c r="AH184" s="850"/>
      <c r="AI184" s="840"/>
      <c r="AJ184" s="841"/>
      <c r="AK184" s="840"/>
      <c r="AL184" s="840"/>
      <c r="AM184" s="840"/>
      <c r="AN184" s="841"/>
      <c r="AO184" s="840"/>
      <c r="AP184" s="840"/>
      <c r="AQ184" s="844"/>
      <c r="AR184" s="840"/>
      <c r="AS184" s="840"/>
      <c r="AT184" s="845"/>
    </row>
    <row r="185" spans="2:46" s="396" customFormat="1" ht="163.5" customHeight="1" x14ac:dyDescent="0.3">
      <c r="B185" s="949">
        <v>59</v>
      </c>
      <c r="C185" s="865" t="str">
        <f>'3-IDENTIFICACIÓN DEL RIESGO'!B69</f>
        <v>Administración de Bienes y Servicios</v>
      </c>
      <c r="D185" s="867" t="str">
        <f>'3-IDENTIFICACIÓN DEL RIESGO'!E69</f>
        <v>1. Subdirección Administrativa y Financiera.
2. Secretaría General.</v>
      </c>
      <c r="E185" s="867" t="str">
        <f>'3-IDENTIFICACIÓN DEL RIESGO'!G69</f>
        <v>Demoras en la atención de los requerimientos de expedientes por parte de las dependencias</v>
      </c>
      <c r="F185" s="867"/>
      <c r="G185" s="419" t="s">
        <v>1166</v>
      </c>
      <c r="H185" s="386" t="s">
        <v>632</v>
      </c>
      <c r="I185" s="419" t="s">
        <v>1560</v>
      </c>
      <c r="J185" s="419" t="s">
        <v>1559</v>
      </c>
      <c r="K185" s="419" t="s">
        <v>1558</v>
      </c>
      <c r="L185" s="419" t="s">
        <v>1557</v>
      </c>
      <c r="M185" s="420" t="s">
        <v>1556</v>
      </c>
      <c r="N185" s="397" t="s">
        <v>204</v>
      </c>
      <c r="O185" s="398">
        <f t="shared" si="79"/>
        <v>15</v>
      </c>
      <c r="P185" s="399" t="s">
        <v>214</v>
      </c>
      <c r="Q185" s="398">
        <f t="shared" si="80"/>
        <v>0</v>
      </c>
      <c r="R185" s="399" t="s">
        <v>239</v>
      </c>
      <c r="S185" s="398">
        <f t="shared" si="81"/>
        <v>0</v>
      </c>
      <c r="T185" s="399" t="s">
        <v>210</v>
      </c>
      <c r="U185" s="398">
        <f t="shared" si="62"/>
        <v>10</v>
      </c>
      <c r="V185" s="399" t="s">
        <v>207</v>
      </c>
      <c r="W185" s="398">
        <f t="shared" si="63"/>
        <v>15</v>
      </c>
      <c r="X185" s="399" t="s">
        <v>208</v>
      </c>
      <c r="Y185" s="398">
        <f t="shared" si="82"/>
        <v>15</v>
      </c>
      <c r="Z185" s="399" t="s">
        <v>209</v>
      </c>
      <c r="AA185" s="398">
        <f t="shared" si="64"/>
        <v>10</v>
      </c>
      <c r="AB185" s="434">
        <f t="shared" si="65"/>
        <v>65</v>
      </c>
      <c r="AC185" s="400" t="str">
        <f t="shared" si="66"/>
        <v>Débil</v>
      </c>
      <c r="AD185" s="401" t="s">
        <v>63</v>
      </c>
      <c r="AE185" s="402" t="str">
        <f t="shared" si="83"/>
        <v>Débil</v>
      </c>
      <c r="AF185" s="403" t="str">
        <f t="shared" si="67"/>
        <v>0</v>
      </c>
      <c r="AG185" s="861">
        <v>1</v>
      </c>
      <c r="AH185" s="850">
        <f>(AF185+AF186+AF187)/AG185</f>
        <v>0</v>
      </c>
      <c r="AI185" s="840" t="str">
        <f>IF(AH185&lt;50,"Débil",IF(AH185&lt;=99,"Moderado",IF(AH185=100,"Fuerte",IF(AH185="","ERROR"))))</f>
        <v>Débil</v>
      </c>
      <c r="AJ185" s="841" t="s">
        <v>162</v>
      </c>
      <c r="AK185" s="840">
        <f>IF(AI185="Débil",0,IF(AND(AI185="Moderado",AJ185="Directamente"),1,IF(AND(AI185="Moderado",AJ185="No disminuye"),0,IF(AND(AI185="Fuerte",AJ185="Directamente"),2,IF(AND(AI185="Fuerte",AJ185="No disminuye"),0)))))</f>
        <v>0</v>
      </c>
      <c r="AL185" s="840">
        <f>'4-VALORACIÓN DEL RIESGO'!P68-'5-CONTROLES'!AK185:AK187</f>
        <v>4</v>
      </c>
      <c r="AM185" s="840" t="str">
        <f>IF(AL185=5,"Casi Seguro",IF(AL185=4,"Probable",IF(AL185=3,"Posible",IF(AL185=2,"Improbable",IF(AL185=1,"Rara Vez",IF(AL185=0,"Rara Vez",IF(AL185&lt;0,"Rara Vez")))))))</f>
        <v>Probable</v>
      </c>
      <c r="AN185" s="841" t="s">
        <v>164</v>
      </c>
      <c r="AO185" s="840">
        <f>IF(AI185="Débil",0,IF(AND(AI185="Moderado",AN185="Directamente"),1,IF(AND(AI185="Moderado",AN185="Indirectamente"),0,IF(AND(AI185="Moderado",AN185="No disminuye"),0,IF(AND(AI185="Fuerte",AN185="Directamente"),2,IF(AND(AI185="Fuerte",AN185="Indirectamente"),1,IF(AND(AI185="Fuerte",AN185="No disminuye"),0)))))))</f>
        <v>0</v>
      </c>
      <c r="AP185" s="840">
        <f>'4-VALORACIÓN DEL RIESGO'!Z68-'5-CONTROLES'!AO185:AO187</f>
        <v>4</v>
      </c>
      <c r="AQ185" s="842" t="str">
        <f>IF(AP185&lt;=1,"Insignificante",IF(AP185=2,"Menor",IF(AP185=3,"Moderado",IF(AP185=4,"Mayor",IF(AP185&gt;=5,"Catastrófico")))))</f>
        <v>Mayor</v>
      </c>
      <c r="AR185" s="840" t="str">
        <f t="shared" ref="AR185" si="90">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840"/>
      <c r="AT185" s="845" t="s">
        <v>9</v>
      </c>
    </row>
    <row r="186" spans="2:46" s="396" customFormat="1" ht="25.5" customHeight="1" x14ac:dyDescent="0.3">
      <c r="B186" s="949"/>
      <c r="C186" s="865"/>
      <c r="D186" s="867"/>
      <c r="E186" s="867"/>
      <c r="F186" s="867"/>
      <c r="G186" s="419"/>
      <c r="H186" s="386"/>
      <c r="I186" s="419"/>
      <c r="J186" s="419"/>
      <c r="K186" s="419"/>
      <c r="L186" s="419"/>
      <c r="M186" s="420"/>
      <c r="N186" s="397"/>
      <c r="O186" s="398" t="b">
        <f t="shared" si="79"/>
        <v>0</v>
      </c>
      <c r="P186" s="399"/>
      <c r="Q186" s="398" t="b">
        <f t="shared" si="80"/>
        <v>0</v>
      </c>
      <c r="R186" s="399"/>
      <c r="S186" s="398" t="b">
        <f t="shared" si="81"/>
        <v>0</v>
      </c>
      <c r="T186" s="399"/>
      <c r="U186" s="398" t="b">
        <f t="shared" si="62"/>
        <v>0</v>
      </c>
      <c r="V186" s="399"/>
      <c r="W186" s="398" t="b">
        <f t="shared" si="63"/>
        <v>0</v>
      </c>
      <c r="X186" s="399"/>
      <c r="Y186" s="398" t="b">
        <f t="shared" si="82"/>
        <v>0</v>
      </c>
      <c r="Z186" s="399"/>
      <c r="AA186" s="398" t="b">
        <f t="shared" si="64"/>
        <v>0</v>
      </c>
      <c r="AB186" s="434">
        <f t="shared" si="65"/>
        <v>0</v>
      </c>
      <c r="AC186" s="400" t="str">
        <f t="shared" si="66"/>
        <v>Débil</v>
      </c>
      <c r="AD186" s="401"/>
      <c r="AE186" s="402" t="str">
        <f t="shared" si="83"/>
        <v>Débil</v>
      </c>
      <c r="AF186" s="403" t="str">
        <f t="shared" si="67"/>
        <v>0</v>
      </c>
      <c r="AG186" s="862"/>
      <c r="AH186" s="850"/>
      <c r="AI186" s="840"/>
      <c r="AJ186" s="841"/>
      <c r="AK186" s="840"/>
      <c r="AL186" s="840"/>
      <c r="AM186" s="840"/>
      <c r="AN186" s="841"/>
      <c r="AO186" s="840"/>
      <c r="AP186" s="840"/>
      <c r="AQ186" s="843"/>
      <c r="AR186" s="840"/>
      <c r="AS186" s="840"/>
      <c r="AT186" s="845"/>
    </row>
    <row r="187" spans="2:46" s="396" customFormat="1" ht="25.5" customHeight="1" thickBot="1" x14ac:dyDescent="0.35">
      <c r="B187" s="949"/>
      <c r="C187" s="865"/>
      <c r="D187" s="867"/>
      <c r="E187" s="867"/>
      <c r="F187" s="867"/>
      <c r="G187" s="419"/>
      <c r="H187" s="386"/>
      <c r="I187" s="419"/>
      <c r="J187" s="419"/>
      <c r="K187" s="419"/>
      <c r="L187" s="419"/>
      <c r="M187" s="420"/>
      <c r="N187" s="397"/>
      <c r="O187" s="398" t="b">
        <f t="shared" si="79"/>
        <v>0</v>
      </c>
      <c r="P187" s="399"/>
      <c r="Q187" s="398" t="b">
        <f t="shared" si="80"/>
        <v>0</v>
      </c>
      <c r="R187" s="399"/>
      <c r="S187" s="398" t="b">
        <f t="shared" si="81"/>
        <v>0</v>
      </c>
      <c r="T187" s="399"/>
      <c r="U187" s="398" t="b">
        <f t="shared" si="62"/>
        <v>0</v>
      </c>
      <c r="V187" s="399"/>
      <c r="W187" s="398" t="b">
        <f t="shared" si="63"/>
        <v>0</v>
      </c>
      <c r="X187" s="399"/>
      <c r="Y187" s="398" t="b">
        <f t="shared" si="82"/>
        <v>0</v>
      </c>
      <c r="Z187" s="399"/>
      <c r="AA187" s="398" t="b">
        <f t="shared" si="64"/>
        <v>0</v>
      </c>
      <c r="AB187" s="434">
        <f t="shared" si="65"/>
        <v>0</v>
      </c>
      <c r="AC187" s="400" t="str">
        <f t="shared" si="66"/>
        <v>Débil</v>
      </c>
      <c r="AD187" s="401"/>
      <c r="AE187" s="402" t="str">
        <f t="shared" si="83"/>
        <v>Débil</v>
      </c>
      <c r="AF187" s="403" t="str">
        <f t="shared" si="67"/>
        <v>0</v>
      </c>
      <c r="AG187" s="863"/>
      <c r="AH187" s="850"/>
      <c r="AI187" s="840"/>
      <c r="AJ187" s="841"/>
      <c r="AK187" s="840"/>
      <c r="AL187" s="840"/>
      <c r="AM187" s="840"/>
      <c r="AN187" s="841"/>
      <c r="AO187" s="840"/>
      <c r="AP187" s="840"/>
      <c r="AQ187" s="844"/>
      <c r="AR187" s="840"/>
      <c r="AS187" s="840"/>
      <c r="AT187" s="845"/>
    </row>
    <row r="188" spans="2:46" s="396" customFormat="1" ht="163.5" customHeight="1" x14ac:dyDescent="0.3">
      <c r="B188" s="949">
        <v>60</v>
      </c>
      <c r="C188" s="865" t="str">
        <f>'3-IDENTIFICACIÓN DEL RIESGO'!B70</f>
        <v>Administración de Bienes y Servicios</v>
      </c>
      <c r="D188" s="867" t="str">
        <f>'3-IDENTIFICACIÓN DEL RIESGO'!E70</f>
        <v>1. Subdirección Administrativa y Financiera.
2. Secretaría General.</v>
      </c>
      <c r="E188" s="867" t="str">
        <f>'3-IDENTIFICACIÓN DEL RIESGO'!G70</f>
        <v>Incumplimiento del plan de gestión integral de residuos peligrosos.</v>
      </c>
      <c r="F188" s="867"/>
      <c r="G188" s="419" t="s">
        <v>1166</v>
      </c>
      <c r="H188" s="386" t="s">
        <v>632</v>
      </c>
      <c r="I188" s="419" t="s">
        <v>1378</v>
      </c>
      <c r="J188" s="419" t="s">
        <v>1377</v>
      </c>
      <c r="K188" s="419" t="s">
        <v>1376</v>
      </c>
      <c r="L188" s="419" t="s">
        <v>1375</v>
      </c>
      <c r="M188" s="420" t="s">
        <v>1374</v>
      </c>
      <c r="N188" s="397" t="s">
        <v>236</v>
      </c>
      <c r="O188" s="398">
        <f t="shared" si="79"/>
        <v>0</v>
      </c>
      <c r="P188" s="399" t="s">
        <v>214</v>
      </c>
      <c r="Q188" s="398">
        <f t="shared" si="80"/>
        <v>0</v>
      </c>
      <c r="R188" s="399" t="s">
        <v>206</v>
      </c>
      <c r="S188" s="398">
        <f t="shared" si="81"/>
        <v>15</v>
      </c>
      <c r="T188" s="399" t="s">
        <v>210</v>
      </c>
      <c r="U188" s="398">
        <f t="shared" si="62"/>
        <v>10</v>
      </c>
      <c r="V188" s="399" t="s">
        <v>207</v>
      </c>
      <c r="W188" s="398">
        <f t="shared" si="63"/>
        <v>15</v>
      </c>
      <c r="X188" s="399" t="s">
        <v>208</v>
      </c>
      <c r="Y188" s="398">
        <f t="shared" si="82"/>
        <v>15</v>
      </c>
      <c r="Z188" s="399" t="s">
        <v>209</v>
      </c>
      <c r="AA188" s="398">
        <f t="shared" si="64"/>
        <v>10</v>
      </c>
      <c r="AB188" s="434">
        <f t="shared" si="65"/>
        <v>65</v>
      </c>
      <c r="AC188" s="400" t="str">
        <f t="shared" si="66"/>
        <v>Débil</v>
      </c>
      <c r="AD188" s="401" t="s">
        <v>57</v>
      </c>
      <c r="AE188" s="402" t="str">
        <f t="shared" si="83"/>
        <v>Débil</v>
      </c>
      <c r="AF188" s="403" t="str">
        <f t="shared" si="67"/>
        <v>0</v>
      </c>
      <c r="AG188" s="861">
        <v>1</v>
      </c>
      <c r="AH188" s="850">
        <f>(AF188+AF189+AF190)/AG188</f>
        <v>0</v>
      </c>
      <c r="AI188" s="840" t="str">
        <f>IF(AH188&lt;50,"Débil",IF(AH188&lt;=99,"Moderado",IF(AH188=100,"Fuerte",IF(AH188="","ERROR"))))</f>
        <v>Débil</v>
      </c>
      <c r="AJ188" s="841" t="s">
        <v>162</v>
      </c>
      <c r="AK188" s="840">
        <f>IF(AI188="Débil",0,IF(AND(AI188="Moderado",AJ188="Directamente"),1,IF(AND(AI188="Moderado",AJ188="No disminuye"),0,IF(AND(AI188="Fuerte",AJ188="Directamente"),2,IF(AND(AI188="Fuerte",AJ188="No disminuye"),0)))))</f>
        <v>0</v>
      </c>
      <c r="AL188" s="840">
        <f>'4-VALORACIÓN DEL RIESGO'!P69-'5-CONTROLES'!AK188:AK190</f>
        <v>2</v>
      </c>
      <c r="AM188" s="840" t="str">
        <f>IF(AL188=5,"Casi Seguro",IF(AL188=4,"Probable",IF(AL188=3,"Posible",IF(AL188=2,"Improbable",IF(AL188=1,"Rara Vez",IF(AL188=0,"Rara Vez",IF(AL188&lt;0,"Rara Vez")))))))</f>
        <v>Improbable</v>
      </c>
      <c r="AN188" s="841" t="s">
        <v>164</v>
      </c>
      <c r="AO188" s="840">
        <f>IF(AI188="Débil",0,IF(AND(AI188="Moderado",AN188="Directamente"),1,IF(AND(AI188="Moderado",AN188="Indirectamente"),0,IF(AND(AI188="Moderado",AN188="No disminuye"),0,IF(AND(AI188="Fuerte",AN188="Directamente"),2,IF(AND(AI188="Fuerte",AN188="Indirectamente"),1,IF(AND(AI188="Fuerte",AN188="No disminuye"),0)))))))</f>
        <v>0</v>
      </c>
      <c r="AP188" s="840">
        <f>'4-VALORACIÓN DEL RIESGO'!Z69-'5-CONTROLES'!AO188:AO190</f>
        <v>5</v>
      </c>
      <c r="AQ188" s="842" t="str">
        <f>IF(AP188&lt;=1,"Insignificante",IF(AP188=2,"Menor",IF(AP188=3,"Moderado",IF(AP188=4,"Mayor",IF(AP188&gt;=5,"Catastrófico")))))</f>
        <v>Catastrófico</v>
      </c>
      <c r="AR188" s="840" t="str">
        <f t="shared" ref="AR188" si="91">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840"/>
      <c r="AT188" s="845" t="s">
        <v>9</v>
      </c>
    </row>
    <row r="189" spans="2:46" s="396" customFormat="1" ht="27" customHeight="1" x14ac:dyDescent="0.3">
      <c r="B189" s="949"/>
      <c r="C189" s="865"/>
      <c r="D189" s="867"/>
      <c r="E189" s="867"/>
      <c r="F189" s="867"/>
      <c r="G189" s="419"/>
      <c r="H189" s="386"/>
      <c r="I189" s="419"/>
      <c r="J189" s="419"/>
      <c r="K189" s="419"/>
      <c r="L189" s="419"/>
      <c r="M189" s="420"/>
      <c r="N189" s="397"/>
      <c r="O189" s="398" t="b">
        <f t="shared" si="79"/>
        <v>0</v>
      </c>
      <c r="P189" s="399"/>
      <c r="Q189" s="398" t="b">
        <f t="shared" si="80"/>
        <v>0</v>
      </c>
      <c r="R189" s="399"/>
      <c r="S189" s="398" t="b">
        <f t="shared" si="81"/>
        <v>0</v>
      </c>
      <c r="T189" s="399"/>
      <c r="U189" s="398" t="b">
        <f t="shared" si="62"/>
        <v>0</v>
      </c>
      <c r="V189" s="399"/>
      <c r="W189" s="398" t="b">
        <f t="shared" si="63"/>
        <v>0</v>
      </c>
      <c r="X189" s="399"/>
      <c r="Y189" s="398" t="b">
        <f t="shared" si="82"/>
        <v>0</v>
      </c>
      <c r="Z189" s="399"/>
      <c r="AA189" s="398" t="b">
        <f t="shared" si="64"/>
        <v>0</v>
      </c>
      <c r="AB189" s="434">
        <f t="shared" si="65"/>
        <v>0</v>
      </c>
      <c r="AC189" s="400" t="str">
        <f t="shared" si="66"/>
        <v>Débil</v>
      </c>
      <c r="AD189" s="401"/>
      <c r="AE189" s="402" t="str">
        <f t="shared" si="83"/>
        <v>Débil</v>
      </c>
      <c r="AF189" s="403" t="str">
        <f t="shared" si="67"/>
        <v>0</v>
      </c>
      <c r="AG189" s="862"/>
      <c r="AH189" s="850"/>
      <c r="AI189" s="840"/>
      <c r="AJ189" s="841"/>
      <c r="AK189" s="840"/>
      <c r="AL189" s="840"/>
      <c r="AM189" s="840"/>
      <c r="AN189" s="841"/>
      <c r="AO189" s="840"/>
      <c r="AP189" s="840"/>
      <c r="AQ189" s="843"/>
      <c r="AR189" s="840"/>
      <c r="AS189" s="840"/>
      <c r="AT189" s="845"/>
    </row>
    <row r="190" spans="2:46" s="396" customFormat="1" ht="27" customHeight="1" thickBot="1" x14ac:dyDescent="0.35">
      <c r="B190" s="949"/>
      <c r="C190" s="865"/>
      <c r="D190" s="867"/>
      <c r="E190" s="867"/>
      <c r="F190" s="867"/>
      <c r="G190" s="419"/>
      <c r="H190" s="386"/>
      <c r="I190" s="419"/>
      <c r="J190" s="419"/>
      <c r="K190" s="419"/>
      <c r="L190" s="419"/>
      <c r="M190" s="420"/>
      <c r="N190" s="397"/>
      <c r="O190" s="398" t="b">
        <f t="shared" si="79"/>
        <v>0</v>
      </c>
      <c r="P190" s="399"/>
      <c r="Q190" s="398" t="b">
        <f t="shared" si="80"/>
        <v>0</v>
      </c>
      <c r="R190" s="399"/>
      <c r="S190" s="398" t="b">
        <f t="shared" si="81"/>
        <v>0</v>
      </c>
      <c r="T190" s="399"/>
      <c r="U190" s="398" t="b">
        <f t="shared" si="62"/>
        <v>0</v>
      </c>
      <c r="V190" s="399"/>
      <c r="W190" s="398" t="b">
        <f t="shared" si="63"/>
        <v>0</v>
      </c>
      <c r="X190" s="399"/>
      <c r="Y190" s="398" t="b">
        <f t="shared" si="82"/>
        <v>0</v>
      </c>
      <c r="Z190" s="399"/>
      <c r="AA190" s="398" t="b">
        <f t="shared" si="64"/>
        <v>0</v>
      </c>
      <c r="AB190" s="434">
        <f t="shared" si="65"/>
        <v>0</v>
      </c>
      <c r="AC190" s="400" t="str">
        <f t="shared" si="66"/>
        <v>Débil</v>
      </c>
      <c r="AD190" s="401"/>
      <c r="AE190" s="402" t="str">
        <f t="shared" si="83"/>
        <v>Débil</v>
      </c>
      <c r="AF190" s="403" t="str">
        <f t="shared" si="67"/>
        <v>0</v>
      </c>
      <c r="AG190" s="863"/>
      <c r="AH190" s="850"/>
      <c r="AI190" s="840"/>
      <c r="AJ190" s="841"/>
      <c r="AK190" s="840"/>
      <c r="AL190" s="840"/>
      <c r="AM190" s="840"/>
      <c r="AN190" s="841"/>
      <c r="AO190" s="840"/>
      <c r="AP190" s="840"/>
      <c r="AQ190" s="844"/>
      <c r="AR190" s="840"/>
      <c r="AS190" s="840"/>
      <c r="AT190" s="845"/>
    </row>
    <row r="191" spans="2:46" s="396" customFormat="1" ht="163.5" customHeight="1" x14ac:dyDescent="0.3">
      <c r="B191" s="949">
        <v>61</v>
      </c>
      <c r="C191" s="865" t="str">
        <f>'3-IDENTIFICACIÓN DEL RIESGO'!B71</f>
        <v>Administración de Bienes y Servicios</v>
      </c>
      <c r="D191" s="867" t="str">
        <f>'3-IDENTIFICACIÓN DEL RIESGO'!E71</f>
        <v>1. Subdirección Administrativa y Financiera.
2. Secretaría General.</v>
      </c>
      <c r="E191" s="867" t="str">
        <f>'3-IDENTIFICACIÓN DEL RIESGO'!G71</f>
        <v>Incumplimiento de requisitos y trámites legales ambientales en la adquisición de bienes y servicios</v>
      </c>
      <c r="F191" s="867"/>
      <c r="G191" s="419" t="s">
        <v>1385</v>
      </c>
      <c r="H191" s="386" t="s">
        <v>630</v>
      </c>
      <c r="I191" s="419" t="s">
        <v>1384</v>
      </c>
      <c r="J191" s="419" t="s">
        <v>1382</v>
      </c>
      <c r="K191" s="419" t="s">
        <v>1383</v>
      </c>
      <c r="L191" s="419" t="s">
        <v>1381</v>
      </c>
      <c r="M191" s="420" t="s">
        <v>1380</v>
      </c>
      <c r="N191" s="397" t="s">
        <v>204</v>
      </c>
      <c r="O191" s="398">
        <f t="shared" si="79"/>
        <v>15</v>
      </c>
      <c r="P191" s="399" t="s">
        <v>205</v>
      </c>
      <c r="Q191" s="398">
        <f t="shared" si="80"/>
        <v>15</v>
      </c>
      <c r="R191" s="399" t="s">
        <v>206</v>
      </c>
      <c r="S191" s="398">
        <f t="shared" si="81"/>
        <v>15</v>
      </c>
      <c r="T191" s="399" t="s">
        <v>60</v>
      </c>
      <c r="U191" s="398">
        <f t="shared" si="62"/>
        <v>15</v>
      </c>
      <c r="V191" s="399" t="s">
        <v>207</v>
      </c>
      <c r="W191" s="398">
        <f t="shared" si="63"/>
        <v>15</v>
      </c>
      <c r="X191" s="399" t="s">
        <v>208</v>
      </c>
      <c r="Y191" s="398">
        <f t="shared" si="82"/>
        <v>15</v>
      </c>
      <c r="Z191" s="399" t="s">
        <v>209</v>
      </c>
      <c r="AA191" s="398">
        <f t="shared" si="64"/>
        <v>10</v>
      </c>
      <c r="AB191" s="434">
        <f t="shared" si="65"/>
        <v>100</v>
      </c>
      <c r="AC191" s="400" t="str">
        <f t="shared" si="66"/>
        <v>Fuerte</v>
      </c>
      <c r="AD191" s="401" t="s">
        <v>63</v>
      </c>
      <c r="AE191" s="402" t="str">
        <f t="shared" si="83"/>
        <v>Fuerte</v>
      </c>
      <c r="AF191" s="403" t="str">
        <f t="shared" si="67"/>
        <v>100</v>
      </c>
      <c r="AG191" s="861">
        <v>1</v>
      </c>
      <c r="AH191" s="850">
        <f>(AF191+AF192+AF193)/AG191</f>
        <v>100</v>
      </c>
      <c r="AI191" s="840" t="str">
        <f>IF(AH191&lt;50,"Débil",IF(AH191&lt;=99,"Moderado",IF(AH191=100,"Fuerte",IF(AH191="","ERROR"))))</f>
        <v>Fuerte</v>
      </c>
      <c r="AJ191" s="841" t="s">
        <v>162</v>
      </c>
      <c r="AK191" s="840">
        <f>IF(AI191="Débil",0,IF(AND(AI191="Moderado",AJ191="Directamente"),1,IF(AND(AI191="Moderado",AJ191="No disminuye"),0,IF(AND(AI191="Fuerte",AJ191="Directamente"),2,IF(AND(AI191="Fuerte",AJ191="No disminuye"),0)))))</f>
        <v>2</v>
      </c>
      <c r="AL191" s="840">
        <f>'4-VALORACIÓN DEL RIESGO'!P70-'5-CONTROLES'!AK191:AK193</f>
        <v>2</v>
      </c>
      <c r="AM191" s="840" t="str">
        <f>IF(AL191=5,"Casi Seguro",IF(AL191=4,"Probable",IF(AL191=3,"Posible",IF(AL191=2,"Improbable",IF(AL191=1,"Rara Vez",IF(AL191=0,"Rara Vez",IF(AL191&lt;0,"Rara Vez")))))))</f>
        <v>Improbable</v>
      </c>
      <c r="AN191" s="841" t="s">
        <v>164</v>
      </c>
      <c r="AO191" s="840">
        <f>IF(AI191="Débil",0,IF(AND(AI191="Moderado",AN191="Directamente"),1,IF(AND(AI191="Moderado",AN191="Indirectamente"),0,IF(AND(AI191="Moderado",AN191="No disminuye"),0,IF(AND(AI191="Fuerte",AN191="Directamente"),2,IF(AND(AI191="Fuerte",AN191="Indirectamente"),1,IF(AND(AI191="Fuerte",AN191="No disminuye"),0)))))))</f>
        <v>0</v>
      </c>
      <c r="AP191" s="840">
        <f>'4-VALORACIÓN DEL RIESGO'!Z70-'5-CONTROLES'!AO191:AO193</f>
        <v>3</v>
      </c>
      <c r="AQ191" s="842" t="str">
        <f>IF(AP191&lt;=1,"Insignificante",IF(AP191=2,"Menor",IF(AP191=3,"Moderado",IF(AP191=4,"Mayor",IF(AP191&gt;=5,"Catastrófico")))))</f>
        <v>Moderado</v>
      </c>
      <c r="AR191" s="840" t="str">
        <f t="shared" ref="AR191" si="92">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840"/>
      <c r="AT191" s="845" t="s">
        <v>9</v>
      </c>
    </row>
    <row r="192" spans="2:46" s="396" customFormat="1" ht="28.5" customHeight="1" x14ac:dyDescent="0.3">
      <c r="B192" s="949"/>
      <c r="C192" s="865"/>
      <c r="D192" s="867"/>
      <c r="E192" s="867"/>
      <c r="F192" s="867"/>
      <c r="G192" s="419"/>
      <c r="H192" s="386"/>
      <c r="I192" s="419"/>
      <c r="J192" s="419"/>
      <c r="K192" s="419"/>
      <c r="L192" s="419"/>
      <c r="M192" s="420"/>
      <c r="N192" s="397"/>
      <c r="O192" s="398" t="b">
        <f t="shared" si="79"/>
        <v>0</v>
      </c>
      <c r="P192" s="399"/>
      <c r="Q192" s="398" t="b">
        <f t="shared" si="80"/>
        <v>0</v>
      </c>
      <c r="R192" s="399"/>
      <c r="S192" s="398" t="b">
        <f t="shared" si="81"/>
        <v>0</v>
      </c>
      <c r="T192" s="399"/>
      <c r="U192" s="398" t="b">
        <f t="shared" si="62"/>
        <v>0</v>
      </c>
      <c r="V192" s="399"/>
      <c r="W192" s="398" t="b">
        <f t="shared" si="63"/>
        <v>0</v>
      </c>
      <c r="X192" s="399"/>
      <c r="Y192" s="398" t="b">
        <f t="shared" si="82"/>
        <v>0</v>
      </c>
      <c r="Z192" s="399"/>
      <c r="AA192" s="398" t="b">
        <f t="shared" si="64"/>
        <v>0</v>
      </c>
      <c r="AB192" s="434">
        <f t="shared" si="65"/>
        <v>0</v>
      </c>
      <c r="AC192" s="400" t="str">
        <f t="shared" si="66"/>
        <v>Débil</v>
      </c>
      <c r="AD192" s="401"/>
      <c r="AE192" s="402" t="str">
        <f t="shared" si="83"/>
        <v>Débil</v>
      </c>
      <c r="AF192" s="403" t="str">
        <f t="shared" si="67"/>
        <v>0</v>
      </c>
      <c r="AG192" s="862"/>
      <c r="AH192" s="850"/>
      <c r="AI192" s="840"/>
      <c r="AJ192" s="841"/>
      <c r="AK192" s="840"/>
      <c r="AL192" s="840"/>
      <c r="AM192" s="840"/>
      <c r="AN192" s="841"/>
      <c r="AO192" s="840"/>
      <c r="AP192" s="840"/>
      <c r="AQ192" s="843"/>
      <c r="AR192" s="840"/>
      <c r="AS192" s="840"/>
      <c r="AT192" s="845"/>
    </row>
    <row r="193" spans="2:46" s="396" customFormat="1" ht="28.5" customHeight="1" thickBot="1" x14ac:dyDescent="0.35">
      <c r="B193" s="949"/>
      <c r="C193" s="865"/>
      <c r="D193" s="867"/>
      <c r="E193" s="867"/>
      <c r="F193" s="867"/>
      <c r="G193" s="419"/>
      <c r="H193" s="386"/>
      <c r="I193" s="419"/>
      <c r="J193" s="419"/>
      <c r="K193" s="419"/>
      <c r="L193" s="419"/>
      <c r="M193" s="420"/>
      <c r="N193" s="397"/>
      <c r="O193" s="398" t="b">
        <f t="shared" si="79"/>
        <v>0</v>
      </c>
      <c r="P193" s="399"/>
      <c r="Q193" s="398" t="b">
        <f t="shared" si="80"/>
        <v>0</v>
      </c>
      <c r="R193" s="399"/>
      <c r="S193" s="398" t="b">
        <f t="shared" si="81"/>
        <v>0</v>
      </c>
      <c r="T193" s="399"/>
      <c r="U193" s="398" t="b">
        <f t="shared" si="62"/>
        <v>0</v>
      </c>
      <c r="V193" s="399"/>
      <c r="W193" s="398" t="b">
        <f t="shared" si="63"/>
        <v>0</v>
      </c>
      <c r="X193" s="399"/>
      <c r="Y193" s="398" t="b">
        <f t="shared" si="82"/>
        <v>0</v>
      </c>
      <c r="Z193" s="399"/>
      <c r="AA193" s="398" t="b">
        <f t="shared" si="64"/>
        <v>0</v>
      </c>
      <c r="AB193" s="434">
        <f t="shared" si="65"/>
        <v>0</v>
      </c>
      <c r="AC193" s="400" t="str">
        <f t="shared" si="66"/>
        <v>Débil</v>
      </c>
      <c r="AD193" s="401"/>
      <c r="AE193" s="402" t="str">
        <f t="shared" si="83"/>
        <v>Débil</v>
      </c>
      <c r="AF193" s="403" t="str">
        <f t="shared" si="67"/>
        <v>0</v>
      </c>
      <c r="AG193" s="863"/>
      <c r="AH193" s="850"/>
      <c r="AI193" s="840"/>
      <c r="AJ193" s="841"/>
      <c r="AK193" s="840"/>
      <c r="AL193" s="840"/>
      <c r="AM193" s="840"/>
      <c r="AN193" s="841"/>
      <c r="AO193" s="840"/>
      <c r="AP193" s="840"/>
      <c r="AQ193" s="844"/>
      <c r="AR193" s="840"/>
      <c r="AS193" s="840"/>
      <c r="AT193" s="845"/>
    </row>
    <row r="194" spans="2:46" s="396" customFormat="1" ht="163.5" customHeight="1" x14ac:dyDescent="0.3">
      <c r="B194" s="949">
        <v>62</v>
      </c>
      <c r="C194" s="865" t="str">
        <f>'3-IDENTIFICACIÓN DEL RIESGO'!B72</f>
        <v>Administración de Bienes y Servicios</v>
      </c>
      <c r="D194" s="867" t="str">
        <f>'3-IDENTIFICACIÓN DEL RIESGO'!E72</f>
        <v>1. Subdirección Administrativa y Financiera.
2. Secretaría General.</v>
      </c>
      <c r="E194" s="867" t="str">
        <f>'3-IDENTIFICACIÓN DEL RIESGO'!G72</f>
        <v>Desactualización del Sistema de Gestión Ambiental con requisitos legales ambientales.</v>
      </c>
      <c r="F194" s="867"/>
      <c r="G194" s="419" t="s">
        <v>1166</v>
      </c>
      <c r="H194" s="386" t="s">
        <v>633</v>
      </c>
      <c r="I194" s="419" t="s">
        <v>1390</v>
      </c>
      <c r="J194" s="419" t="s">
        <v>1389</v>
      </c>
      <c r="K194" s="419" t="s">
        <v>1388</v>
      </c>
      <c r="L194" s="419" t="s">
        <v>1387</v>
      </c>
      <c r="M194" s="420" t="s">
        <v>1386</v>
      </c>
      <c r="N194" s="397" t="s">
        <v>236</v>
      </c>
      <c r="O194" s="398">
        <f t="shared" si="79"/>
        <v>0</v>
      </c>
      <c r="P194" s="399" t="s">
        <v>214</v>
      </c>
      <c r="Q194" s="398">
        <f t="shared" si="80"/>
        <v>0</v>
      </c>
      <c r="R194" s="399" t="s">
        <v>239</v>
      </c>
      <c r="S194" s="398">
        <f t="shared" si="81"/>
        <v>0</v>
      </c>
      <c r="T194" s="399" t="s">
        <v>210</v>
      </c>
      <c r="U194" s="398">
        <f t="shared" si="62"/>
        <v>10</v>
      </c>
      <c r="V194" s="399" t="s">
        <v>243</v>
      </c>
      <c r="W194" s="398">
        <f t="shared" si="63"/>
        <v>0</v>
      </c>
      <c r="X194" s="399" t="s">
        <v>212</v>
      </c>
      <c r="Y194" s="398">
        <f t="shared" si="82"/>
        <v>0</v>
      </c>
      <c r="Z194" s="399" t="s">
        <v>211</v>
      </c>
      <c r="AA194" s="398">
        <f t="shared" si="64"/>
        <v>5</v>
      </c>
      <c r="AB194" s="434">
        <f t="shared" si="65"/>
        <v>15</v>
      </c>
      <c r="AC194" s="400" t="str">
        <f t="shared" si="66"/>
        <v>Débil</v>
      </c>
      <c r="AD194" s="401" t="s">
        <v>57</v>
      </c>
      <c r="AE194" s="402" t="str">
        <f t="shared" si="83"/>
        <v>Débil</v>
      </c>
      <c r="AF194" s="403" t="str">
        <f t="shared" si="67"/>
        <v>0</v>
      </c>
      <c r="AG194" s="861">
        <v>1</v>
      </c>
      <c r="AH194" s="850">
        <f>(AF194+AF195+AF196)/AG194</f>
        <v>0</v>
      </c>
      <c r="AI194" s="840" t="str">
        <f>IF(AH194&lt;50,"Débil",IF(AH194&lt;=99,"Moderado",IF(AH194=100,"Fuerte",IF(AH194="","ERROR"))))</f>
        <v>Débil</v>
      </c>
      <c r="AJ194" s="841" t="s">
        <v>162</v>
      </c>
      <c r="AK194" s="840">
        <f>IF(AI194="Débil",0,IF(AND(AI194="Moderado",AJ194="Directamente"),1,IF(AND(AI194="Moderado",AJ194="No disminuye"),0,IF(AND(AI194="Fuerte",AJ194="Directamente"),2,IF(AND(AI194="Fuerte",AJ194="No disminuye"),0)))))</f>
        <v>0</v>
      </c>
      <c r="AL194" s="840">
        <f>'4-VALORACIÓN DEL RIESGO'!P71-'5-CONTROLES'!AK194:AK196</f>
        <v>2</v>
      </c>
      <c r="AM194" s="840" t="str">
        <f>IF(AL194=5,"Casi Seguro",IF(AL194=4,"Probable",IF(AL194=3,"Posible",IF(AL194=2,"Improbable",IF(AL194=1,"Rara Vez",IF(AL194=0,"Rara Vez",IF(AL194&lt;0,"Rara Vez")))))))</f>
        <v>Improbable</v>
      </c>
      <c r="AN194" s="841" t="s">
        <v>164</v>
      </c>
      <c r="AO194" s="840">
        <f>IF(AI194="Débil",0,IF(AND(AI194="Moderado",AN194="Directamente"),1,IF(AND(AI194="Moderado",AN194="Indirectamente"),0,IF(AND(AI194="Moderado",AN194="No disminuye"),0,IF(AND(AI194="Fuerte",AN194="Directamente"),2,IF(AND(AI194="Fuerte",AN194="Indirectamente"),1,IF(AND(AI194="Fuerte",AN194="No disminuye"),0)))))))</f>
        <v>0</v>
      </c>
      <c r="AP194" s="840">
        <f>'4-VALORACIÓN DEL RIESGO'!Z71-'5-CONTROLES'!AO194:AO196</f>
        <v>5</v>
      </c>
      <c r="AQ194" s="842" t="str">
        <f>IF(AP194&lt;=1,"Insignificante",IF(AP194=2,"Menor",IF(AP194=3,"Moderado",IF(AP194=4,"Mayor",IF(AP194&gt;=5,"Catastrófico")))))</f>
        <v>Catastrófico</v>
      </c>
      <c r="AR194" s="840" t="str">
        <f t="shared" ref="AR194" si="93">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840"/>
      <c r="AT194" s="845" t="s">
        <v>9</v>
      </c>
    </row>
    <row r="195" spans="2:46" s="396" customFormat="1" ht="24" customHeight="1" x14ac:dyDescent="0.3">
      <c r="B195" s="949"/>
      <c r="C195" s="865"/>
      <c r="D195" s="867"/>
      <c r="E195" s="867"/>
      <c r="F195" s="867"/>
      <c r="G195" s="419"/>
      <c r="H195" s="386"/>
      <c r="I195" s="419"/>
      <c r="J195" s="419"/>
      <c r="K195" s="419"/>
      <c r="L195" s="419"/>
      <c r="M195" s="420"/>
      <c r="N195" s="397"/>
      <c r="O195" s="398" t="b">
        <f t="shared" si="79"/>
        <v>0</v>
      </c>
      <c r="P195" s="399"/>
      <c r="Q195" s="398" t="b">
        <f t="shared" si="80"/>
        <v>0</v>
      </c>
      <c r="R195" s="399"/>
      <c r="S195" s="398" t="b">
        <f t="shared" si="81"/>
        <v>0</v>
      </c>
      <c r="T195" s="399"/>
      <c r="U195" s="398" t="b">
        <f t="shared" si="62"/>
        <v>0</v>
      </c>
      <c r="V195" s="399"/>
      <c r="W195" s="398" t="b">
        <f t="shared" si="63"/>
        <v>0</v>
      </c>
      <c r="X195" s="399"/>
      <c r="Y195" s="398" t="b">
        <f t="shared" si="82"/>
        <v>0</v>
      </c>
      <c r="Z195" s="399"/>
      <c r="AA195" s="398" t="b">
        <f t="shared" si="64"/>
        <v>0</v>
      </c>
      <c r="AB195" s="434">
        <f t="shared" si="65"/>
        <v>0</v>
      </c>
      <c r="AC195" s="400" t="str">
        <f t="shared" si="66"/>
        <v>Débil</v>
      </c>
      <c r="AD195" s="401"/>
      <c r="AE195" s="402" t="str">
        <f t="shared" si="83"/>
        <v>Débil</v>
      </c>
      <c r="AF195" s="403" t="str">
        <f t="shared" si="67"/>
        <v>0</v>
      </c>
      <c r="AG195" s="862"/>
      <c r="AH195" s="850"/>
      <c r="AI195" s="840"/>
      <c r="AJ195" s="841"/>
      <c r="AK195" s="840"/>
      <c r="AL195" s="840"/>
      <c r="AM195" s="840"/>
      <c r="AN195" s="841"/>
      <c r="AO195" s="840"/>
      <c r="AP195" s="840"/>
      <c r="AQ195" s="843"/>
      <c r="AR195" s="840"/>
      <c r="AS195" s="840"/>
      <c r="AT195" s="845"/>
    </row>
    <row r="196" spans="2:46" s="396" customFormat="1" ht="24" customHeight="1" thickBot="1" x14ac:dyDescent="0.35">
      <c r="B196" s="949"/>
      <c r="C196" s="865"/>
      <c r="D196" s="867"/>
      <c r="E196" s="867"/>
      <c r="F196" s="867"/>
      <c r="G196" s="419"/>
      <c r="H196" s="386"/>
      <c r="I196" s="419"/>
      <c r="J196" s="419"/>
      <c r="K196" s="419"/>
      <c r="L196" s="419"/>
      <c r="M196" s="420"/>
      <c r="N196" s="397"/>
      <c r="O196" s="398" t="b">
        <f t="shared" si="79"/>
        <v>0</v>
      </c>
      <c r="P196" s="399"/>
      <c r="Q196" s="398" t="b">
        <f t="shared" si="80"/>
        <v>0</v>
      </c>
      <c r="R196" s="399"/>
      <c r="S196" s="398" t="b">
        <f t="shared" si="81"/>
        <v>0</v>
      </c>
      <c r="T196" s="399"/>
      <c r="U196" s="398" t="b">
        <f t="shared" si="62"/>
        <v>0</v>
      </c>
      <c r="V196" s="399"/>
      <c r="W196" s="398" t="b">
        <f t="shared" si="63"/>
        <v>0</v>
      </c>
      <c r="X196" s="399"/>
      <c r="Y196" s="398" t="b">
        <f t="shared" si="82"/>
        <v>0</v>
      </c>
      <c r="Z196" s="399"/>
      <c r="AA196" s="398" t="b">
        <f t="shared" si="64"/>
        <v>0</v>
      </c>
      <c r="AB196" s="434">
        <f t="shared" si="65"/>
        <v>0</v>
      </c>
      <c r="AC196" s="400" t="str">
        <f t="shared" si="66"/>
        <v>Débil</v>
      </c>
      <c r="AD196" s="401"/>
      <c r="AE196" s="402" t="str">
        <f t="shared" si="83"/>
        <v>Débil</v>
      </c>
      <c r="AF196" s="403" t="str">
        <f t="shared" si="67"/>
        <v>0</v>
      </c>
      <c r="AG196" s="863"/>
      <c r="AH196" s="850"/>
      <c r="AI196" s="840"/>
      <c r="AJ196" s="841"/>
      <c r="AK196" s="840"/>
      <c r="AL196" s="840"/>
      <c r="AM196" s="840"/>
      <c r="AN196" s="841"/>
      <c r="AO196" s="840"/>
      <c r="AP196" s="840"/>
      <c r="AQ196" s="844"/>
      <c r="AR196" s="840"/>
      <c r="AS196" s="840"/>
      <c r="AT196" s="845"/>
    </row>
    <row r="197" spans="2:46" s="396" customFormat="1" ht="163.5" customHeight="1" x14ac:dyDescent="0.3">
      <c r="B197" s="949">
        <v>63</v>
      </c>
      <c r="C197" s="865" t="str">
        <f>'3-IDENTIFICACIÓN DEL RIESGO'!B73</f>
        <v>Administración de Bienes y Servicios</v>
      </c>
      <c r="D197" s="867" t="str">
        <f>'3-IDENTIFICACIÓN DEL RIESGO'!E73</f>
        <v>1. Subdirección Administrativa y Financiera.
2. Secretaría General.</v>
      </c>
      <c r="E197" s="867" t="str">
        <f>'3-IDENTIFICACIÓN DEL RIESGO'!G73</f>
        <v>Disposición de residuos sin cumplir las prácticas establecidas en la entidad</v>
      </c>
      <c r="F197" s="867"/>
      <c r="G197" s="419" t="s">
        <v>1166</v>
      </c>
      <c r="H197" s="386" t="s">
        <v>630</v>
      </c>
      <c r="I197" s="419" t="s">
        <v>1396</v>
      </c>
      <c r="J197" s="419" t="s">
        <v>1395</v>
      </c>
      <c r="K197" s="419" t="s">
        <v>1394</v>
      </c>
      <c r="L197" s="419" t="s">
        <v>1393</v>
      </c>
      <c r="M197" s="420" t="s">
        <v>1392</v>
      </c>
      <c r="N197" s="397" t="s">
        <v>204</v>
      </c>
      <c r="O197" s="398">
        <f t="shared" si="79"/>
        <v>15</v>
      </c>
      <c r="P197" s="399" t="s">
        <v>214</v>
      </c>
      <c r="Q197" s="398">
        <f t="shared" si="80"/>
        <v>0</v>
      </c>
      <c r="R197" s="399" t="s">
        <v>239</v>
      </c>
      <c r="S197" s="398">
        <f t="shared" si="81"/>
        <v>0</v>
      </c>
      <c r="T197" s="399" t="s">
        <v>210</v>
      </c>
      <c r="U197" s="398">
        <f t="shared" si="62"/>
        <v>10</v>
      </c>
      <c r="V197" s="399" t="s">
        <v>207</v>
      </c>
      <c r="W197" s="398">
        <f t="shared" si="63"/>
        <v>15</v>
      </c>
      <c r="X197" s="399" t="s">
        <v>212</v>
      </c>
      <c r="Y197" s="398">
        <f t="shared" si="82"/>
        <v>0</v>
      </c>
      <c r="Z197" s="399" t="s">
        <v>209</v>
      </c>
      <c r="AA197" s="398">
        <f t="shared" si="64"/>
        <v>10</v>
      </c>
      <c r="AB197" s="434">
        <f t="shared" si="65"/>
        <v>50</v>
      </c>
      <c r="AC197" s="400" t="str">
        <f t="shared" si="66"/>
        <v>Débil</v>
      </c>
      <c r="AD197" s="401" t="s">
        <v>63</v>
      </c>
      <c r="AE197" s="402" t="str">
        <f t="shared" si="83"/>
        <v>Débil</v>
      </c>
      <c r="AF197" s="403" t="str">
        <f t="shared" si="67"/>
        <v>0</v>
      </c>
      <c r="AG197" s="861">
        <v>1</v>
      </c>
      <c r="AH197" s="850">
        <f>(AF197+AF198+AF199)/AG197</f>
        <v>0</v>
      </c>
      <c r="AI197" s="840" t="str">
        <f>IF(AH197&lt;50,"Débil",IF(AH197&lt;=99,"Moderado",IF(AH197=100,"Fuerte",IF(AH197="","ERROR"))))</f>
        <v>Débil</v>
      </c>
      <c r="AJ197" s="841" t="s">
        <v>162</v>
      </c>
      <c r="AK197" s="840">
        <f>IF(AI197="Débil",0,IF(AND(AI197="Moderado",AJ197="Directamente"),1,IF(AND(AI197="Moderado",AJ197="No disminuye"),0,IF(AND(AI197="Fuerte",AJ197="Directamente"),2,IF(AND(AI197="Fuerte",AJ197="No disminuye"),0)))))</f>
        <v>0</v>
      </c>
      <c r="AL197" s="840">
        <f>'4-VALORACIÓN DEL RIESGO'!P72-'5-CONTROLES'!AK197:AK199</f>
        <v>5</v>
      </c>
      <c r="AM197" s="840" t="str">
        <f>IF(AL197=5,"Casi Seguro",IF(AL197=4,"Probable",IF(AL197=3,"Posible",IF(AL197=2,"Improbable",IF(AL197=1,"Rara Vez",IF(AL197=0,"Rara Vez",IF(AL197&lt;0,"Rara Vez")))))))</f>
        <v>Casi Seguro</v>
      </c>
      <c r="AN197" s="841" t="s">
        <v>164</v>
      </c>
      <c r="AO197" s="840">
        <f>IF(AI197="Débil",0,IF(AND(AI197="Moderado",AN197="Directamente"),1,IF(AND(AI197="Moderado",AN197="Indirectamente"),0,IF(AND(AI197="Moderado",AN197="No disminuye"),0,IF(AND(AI197="Fuerte",AN197="Directamente"),2,IF(AND(AI197="Fuerte",AN197="Indirectamente"),1,IF(AND(AI197="Fuerte",AN197="No disminuye"),0)))))))</f>
        <v>0</v>
      </c>
      <c r="AP197" s="840">
        <f>'4-VALORACIÓN DEL RIESGO'!Z72-'5-CONTROLES'!AO197:AO199</f>
        <v>3</v>
      </c>
      <c r="AQ197" s="842" t="str">
        <f>IF(AP197&lt;=1,"Insignificante",IF(AP197=2,"Menor",IF(AP197=3,"Moderado",IF(AP197=4,"Mayor",IF(AP197&gt;=5,"Catastrófico")))))</f>
        <v>Moderado</v>
      </c>
      <c r="AR197" s="840" t="str">
        <f t="shared" ref="AR197" si="94">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840"/>
      <c r="AT197" s="845" t="s">
        <v>9</v>
      </c>
    </row>
    <row r="198" spans="2:46" s="396" customFormat="1" ht="27" customHeight="1" x14ac:dyDescent="0.3">
      <c r="B198" s="949"/>
      <c r="C198" s="865"/>
      <c r="D198" s="867"/>
      <c r="E198" s="867"/>
      <c r="F198" s="867"/>
      <c r="G198" s="419"/>
      <c r="H198" s="386"/>
      <c r="I198" s="419"/>
      <c r="J198" s="419"/>
      <c r="K198" s="419"/>
      <c r="L198" s="419"/>
      <c r="M198" s="420"/>
      <c r="N198" s="397"/>
      <c r="O198" s="398" t="b">
        <f t="shared" si="79"/>
        <v>0</v>
      </c>
      <c r="P198" s="399"/>
      <c r="Q198" s="398" t="b">
        <f t="shared" si="80"/>
        <v>0</v>
      </c>
      <c r="R198" s="399"/>
      <c r="S198" s="398" t="b">
        <f t="shared" si="81"/>
        <v>0</v>
      </c>
      <c r="T198" s="399"/>
      <c r="U198" s="398" t="b">
        <f t="shared" ref="U198:U241" si="95">IF(T198="Prevenir",15,IF(T198="Detectar",10,IF(T198="No es un control",0)))</f>
        <v>0</v>
      </c>
      <c r="V198" s="399"/>
      <c r="W198" s="398" t="b">
        <f t="shared" ref="W198:W241" si="96">IF(V198="Confiable",15,IF(V198="No confiable",0))</f>
        <v>0</v>
      </c>
      <c r="X198" s="399"/>
      <c r="Y198" s="398" t="b">
        <f t="shared" si="82"/>
        <v>0</v>
      </c>
      <c r="Z198" s="399"/>
      <c r="AA198" s="398" t="b">
        <f t="shared" ref="AA198:AA241" si="97">IF(Z198="Completa",10,IF(Z198="Incompleta",5,IF(Z198="No existe",0)))</f>
        <v>0</v>
      </c>
      <c r="AB198" s="434">
        <f t="shared" ref="AB198:AB241" si="98">O198+Q198+S198+U198+W198+Y198+AA198</f>
        <v>0</v>
      </c>
      <c r="AC198" s="400" t="str">
        <f t="shared" ref="AC198:AC241" si="99">IF(AB198&lt;86,"Débil",(IF(AB198&lt;96,"Moderado","Fuerte")))</f>
        <v>Débil</v>
      </c>
      <c r="AD198" s="401"/>
      <c r="AE198" s="402" t="str">
        <f t="shared" si="83"/>
        <v>Débil</v>
      </c>
      <c r="AF198" s="403" t="str">
        <f t="shared" ref="AF198:AF241" si="100">IF(AE198="Fuerte","100",IF(AE198="Moderado","50",IF(AE198="Débil","0")))</f>
        <v>0</v>
      </c>
      <c r="AG198" s="862"/>
      <c r="AH198" s="850"/>
      <c r="AI198" s="840"/>
      <c r="AJ198" s="841"/>
      <c r="AK198" s="840"/>
      <c r="AL198" s="840"/>
      <c r="AM198" s="840"/>
      <c r="AN198" s="841"/>
      <c r="AO198" s="840"/>
      <c r="AP198" s="840"/>
      <c r="AQ198" s="843"/>
      <c r="AR198" s="840"/>
      <c r="AS198" s="840"/>
      <c r="AT198" s="845"/>
    </row>
    <row r="199" spans="2:46" s="396" customFormat="1" ht="27" customHeight="1" thickBot="1" x14ac:dyDescent="0.35">
      <c r="B199" s="949"/>
      <c r="C199" s="865"/>
      <c r="D199" s="867"/>
      <c r="E199" s="867"/>
      <c r="F199" s="867"/>
      <c r="G199" s="419"/>
      <c r="H199" s="386"/>
      <c r="I199" s="419"/>
      <c r="J199" s="419"/>
      <c r="K199" s="419"/>
      <c r="L199" s="419"/>
      <c r="M199" s="420"/>
      <c r="N199" s="397"/>
      <c r="O199" s="398" t="b">
        <f t="shared" si="79"/>
        <v>0</v>
      </c>
      <c r="P199" s="399"/>
      <c r="Q199" s="398" t="b">
        <f t="shared" si="80"/>
        <v>0</v>
      </c>
      <c r="R199" s="399"/>
      <c r="S199" s="398" t="b">
        <f t="shared" si="81"/>
        <v>0</v>
      </c>
      <c r="T199" s="399"/>
      <c r="U199" s="398" t="b">
        <f t="shared" si="95"/>
        <v>0</v>
      </c>
      <c r="V199" s="399"/>
      <c r="W199" s="398" t="b">
        <f t="shared" si="96"/>
        <v>0</v>
      </c>
      <c r="X199" s="399"/>
      <c r="Y199" s="398" t="b">
        <f t="shared" si="82"/>
        <v>0</v>
      </c>
      <c r="Z199" s="399"/>
      <c r="AA199" s="398" t="b">
        <f t="shared" si="97"/>
        <v>0</v>
      </c>
      <c r="AB199" s="434">
        <f t="shared" si="98"/>
        <v>0</v>
      </c>
      <c r="AC199" s="400" t="str">
        <f t="shared" si="99"/>
        <v>Débil</v>
      </c>
      <c r="AD199" s="401"/>
      <c r="AE199" s="402" t="str">
        <f t="shared" si="83"/>
        <v>Débil</v>
      </c>
      <c r="AF199" s="403" t="str">
        <f t="shared" si="100"/>
        <v>0</v>
      </c>
      <c r="AG199" s="863"/>
      <c r="AH199" s="850"/>
      <c r="AI199" s="840"/>
      <c r="AJ199" s="841"/>
      <c r="AK199" s="840"/>
      <c r="AL199" s="840"/>
      <c r="AM199" s="840"/>
      <c r="AN199" s="841"/>
      <c r="AO199" s="840"/>
      <c r="AP199" s="840"/>
      <c r="AQ199" s="844"/>
      <c r="AR199" s="840"/>
      <c r="AS199" s="840"/>
      <c r="AT199" s="845"/>
    </row>
    <row r="200" spans="2:46" s="396" customFormat="1" ht="163.5" customHeight="1" x14ac:dyDescent="0.3">
      <c r="B200" s="949">
        <v>64</v>
      </c>
      <c r="C200" s="865" t="str">
        <f>'3-IDENTIFICACIÓN DEL RIESGO'!B74</f>
        <v>Gestión Financiera</v>
      </c>
      <c r="D200" s="867" t="str">
        <f>'3-IDENTIFICACIÓN DEL RIESGO'!E74</f>
        <v xml:space="preserve">1. Secretaría General.
2. Subdirección Administrativa y Financiera.
3. Subdirección de Administración de Tierras de la Nación.
4. Oficina de Planeación </v>
      </c>
      <c r="E200" s="867" t="str">
        <f>'3-IDENTIFICACIÓN DEL RIESGO'!G74</f>
        <v>Registro de gastos y pagos sin cumplimiento de requisitos legales</v>
      </c>
      <c r="F200" s="867"/>
      <c r="G200" s="419" t="s">
        <v>1166</v>
      </c>
      <c r="H200" s="386" t="s">
        <v>635</v>
      </c>
      <c r="I200" s="419" t="s">
        <v>1402</v>
      </c>
      <c r="J200" s="419" t="s">
        <v>1401</v>
      </c>
      <c r="K200" s="419" t="s">
        <v>1168</v>
      </c>
      <c r="L200" s="419" t="s">
        <v>1400</v>
      </c>
      <c r="M200" s="420" t="s">
        <v>1399</v>
      </c>
      <c r="N200" s="397" t="s">
        <v>204</v>
      </c>
      <c r="O200" s="398">
        <f t="shared" si="79"/>
        <v>15</v>
      </c>
      <c r="P200" s="399" t="s">
        <v>214</v>
      </c>
      <c r="Q200" s="398">
        <f t="shared" si="80"/>
        <v>0</v>
      </c>
      <c r="R200" s="399" t="s">
        <v>206</v>
      </c>
      <c r="S200" s="398">
        <f t="shared" si="81"/>
        <v>15</v>
      </c>
      <c r="T200" s="399" t="s">
        <v>60</v>
      </c>
      <c r="U200" s="398">
        <f t="shared" si="95"/>
        <v>15</v>
      </c>
      <c r="V200" s="399" t="s">
        <v>207</v>
      </c>
      <c r="W200" s="398">
        <f t="shared" si="96"/>
        <v>15</v>
      </c>
      <c r="X200" s="399" t="s">
        <v>208</v>
      </c>
      <c r="Y200" s="398">
        <f t="shared" si="82"/>
        <v>15</v>
      </c>
      <c r="Z200" s="399" t="s">
        <v>209</v>
      </c>
      <c r="AA200" s="398">
        <f t="shared" si="97"/>
        <v>10</v>
      </c>
      <c r="AB200" s="434">
        <f t="shared" si="98"/>
        <v>85</v>
      </c>
      <c r="AC200" s="400" t="str">
        <f t="shared" si="99"/>
        <v>Débil</v>
      </c>
      <c r="AD200" s="401" t="s">
        <v>63</v>
      </c>
      <c r="AE200" s="402" t="str">
        <f t="shared" si="83"/>
        <v>Débil</v>
      </c>
      <c r="AF200" s="403" t="str">
        <f t="shared" si="100"/>
        <v>0</v>
      </c>
      <c r="AG200" s="861">
        <v>1</v>
      </c>
      <c r="AH200" s="850">
        <f>(AF200+AF201+AF202)/AG200</f>
        <v>0</v>
      </c>
      <c r="AI200" s="840" t="str">
        <f>IF(AH200&lt;50,"Débil",IF(AH200&lt;=99,"Moderado",IF(AH200=100,"Fuerte",IF(AH200="","ERROR"))))</f>
        <v>Débil</v>
      </c>
      <c r="AJ200" s="841" t="s">
        <v>162</v>
      </c>
      <c r="AK200" s="840">
        <f>IF(AI200="Débil",0,IF(AND(AI200="Moderado",AJ200="Directamente"),1,IF(AND(AI200="Moderado",AJ200="No disminuye"),0,IF(AND(AI200="Fuerte",AJ200="Directamente"),2,IF(AND(AI200="Fuerte",AJ200="No disminuye"),0)))))</f>
        <v>0</v>
      </c>
      <c r="AL200" s="840">
        <f>'4-VALORACIÓN DEL RIESGO'!P73-'5-CONTROLES'!AK200:AK202</f>
        <v>2</v>
      </c>
      <c r="AM200" s="840" t="str">
        <f>IF(AL200=5,"Casi Seguro",IF(AL200=4,"Probable",IF(AL200=3,"Posible",IF(AL200=2,"Improbable",IF(AL200=1,"Rara Vez",IF(AL200=0,"Rara Vez",IF(AL200&lt;0,"Rara Vez")))))))</f>
        <v>Improbable</v>
      </c>
      <c r="AN200" s="841" t="s">
        <v>164</v>
      </c>
      <c r="AO200" s="840">
        <f>IF(AI200="Débil",0,IF(AND(AI200="Moderado",AN200="Directamente"),1,IF(AND(AI200="Moderado",AN200="Indirectamente"),0,IF(AND(AI200="Moderado",AN200="No disminuye"),0,IF(AND(AI200="Fuerte",AN200="Directamente"),2,IF(AND(AI200="Fuerte",AN200="Indirectamente"),1,IF(AND(AI200="Fuerte",AN200="No disminuye"),0)))))))</f>
        <v>0</v>
      </c>
      <c r="AP200" s="840">
        <f>'4-VALORACIÓN DEL RIESGO'!Z73-'5-CONTROLES'!AO200:AO202</f>
        <v>4</v>
      </c>
      <c r="AQ200" s="842" t="str">
        <f>IF(AP200&lt;=1,"Insignificante",IF(AP200=2,"Menor",IF(AP200=3,"Moderado",IF(AP200=4,"Mayor",IF(AP200&gt;=5,"Catastrófico")))))</f>
        <v>Mayor</v>
      </c>
      <c r="AR200" s="840" t="str">
        <f t="shared" ref="AR200" si="101">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840"/>
      <c r="AT200" s="845" t="s">
        <v>9</v>
      </c>
    </row>
    <row r="201" spans="2:46" s="396" customFormat="1" ht="27" customHeight="1" x14ac:dyDescent="0.3">
      <c r="B201" s="949"/>
      <c r="C201" s="865"/>
      <c r="D201" s="867"/>
      <c r="E201" s="867"/>
      <c r="F201" s="867"/>
      <c r="G201" s="419"/>
      <c r="H201" s="386"/>
      <c r="I201" s="419"/>
      <c r="J201" s="419"/>
      <c r="K201" s="419"/>
      <c r="L201" s="419"/>
      <c r="M201" s="420"/>
      <c r="N201" s="397"/>
      <c r="O201" s="398" t="b">
        <f t="shared" si="79"/>
        <v>0</v>
      </c>
      <c r="P201" s="399"/>
      <c r="Q201" s="398" t="b">
        <f t="shared" si="80"/>
        <v>0</v>
      </c>
      <c r="R201" s="399"/>
      <c r="S201" s="398" t="b">
        <f t="shared" si="81"/>
        <v>0</v>
      </c>
      <c r="T201" s="399"/>
      <c r="U201" s="398" t="b">
        <f t="shared" si="95"/>
        <v>0</v>
      </c>
      <c r="V201" s="399"/>
      <c r="W201" s="398" t="b">
        <f t="shared" si="96"/>
        <v>0</v>
      </c>
      <c r="X201" s="399"/>
      <c r="Y201" s="398" t="b">
        <f t="shared" si="82"/>
        <v>0</v>
      </c>
      <c r="Z201" s="399"/>
      <c r="AA201" s="398" t="b">
        <f t="shared" si="97"/>
        <v>0</v>
      </c>
      <c r="AB201" s="434">
        <f t="shared" si="98"/>
        <v>0</v>
      </c>
      <c r="AC201" s="400" t="str">
        <f t="shared" si="99"/>
        <v>Débil</v>
      </c>
      <c r="AD201" s="401"/>
      <c r="AE201" s="402" t="str">
        <f t="shared" si="83"/>
        <v>Débil</v>
      </c>
      <c r="AF201" s="403" t="str">
        <f t="shared" si="100"/>
        <v>0</v>
      </c>
      <c r="AG201" s="862"/>
      <c r="AH201" s="850"/>
      <c r="AI201" s="840"/>
      <c r="AJ201" s="841"/>
      <c r="AK201" s="840"/>
      <c r="AL201" s="840"/>
      <c r="AM201" s="840"/>
      <c r="AN201" s="841"/>
      <c r="AO201" s="840"/>
      <c r="AP201" s="840"/>
      <c r="AQ201" s="843"/>
      <c r="AR201" s="840"/>
      <c r="AS201" s="840"/>
      <c r="AT201" s="845"/>
    </row>
    <row r="202" spans="2:46" s="396" customFormat="1" ht="27" customHeight="1" thickBot="1" x14ac:dyDescent="0.35">
      <c r="B202" s="949"/>
      <c r="C202" s="865"/>
      <c r="D202" s="867"/>
      <c r="E202" s="867"/>
      <c r="F202" s="867"/>
      <c r="G202" s="419"/>
      <c r="H202" s="386"/>
      <c r="I202" s="419"/>
      <c r="J202" s="419"/>
      <c r="K202" s="419"/>
      <c r="L202" s="419"/>
      <c r="M202" s="420"/>
      <c r="N202" s="397"/>
      <c r="O202" s="398" t="b">
        <f t="shared" si="79"/>
        <v>0</v>
      </c>
      <c r="P202" s="399"/>
      <c r="Q202" s="398" t="b">
        <f t="shared" si="80"/>
        <v>0</v>
      </c>
      <c r="R202" s="399"/>
      <c r="S202" s="398" t="b">
        <f t="shared" si="81"/>
        <v>0</v>
      </c>
      <c r="T202" s="399"/>
      <c r="U202" s="398" t="b">
        <f t="shared" si="95"/>
        <v>0</v>
      </c>
      <c r="V202" s="399"/>
      <c r="W202" s="398" t="b">
        <f t="shared" si="96"/>
        <v>0</v>
      </c>
      <c r="X202" s="399"/>
      <c r="Y202" s="398" t="b">
        <f t="shared" si="82"/>
        <v>0</v>
      </c>
      <c r="Z202" s="399"/>
      <c r="AA202" s="398" t="b">
        <f t="shared" si="97"/>
        <v>0</v>
      </c>
      <c r="AB202" s="434">
        <f t="shared" si="98"/>
        <v>0</v>
      </c>
      <c r="AC202" s="400" t="str">
        <f t="shared" si="99"/>
        <v>Débil</v>
      </c>
      <c r="AD202" s="401"/>
      <c r="AE202" s="402" t="str">
        <f t="shared" si="83"/>
        <v>Débil</v>
      </c>
      <c r="AF202" s="403" t="str">
        <f t="shared" si="100"/>
        <v>0</v>
      </c>
      <c r="AG202" s="863"/>
      <c r="AH202" s="850"/>
      <c r="AI202" s="840"/>
      <c r="AJ202" s="841"/>
      <c r="AK202" s="840"/>
      <c r="AL202" s="840"/>
      <c r="AM202" s="840"/>
      <c r="AN202" s="841"/>
      <c r="AO202" s="840"/>
      <c r="AP202" s="840"/>
      <c r="AQ202" s="844"/>
      <c r="AR202" s="840"/>
      <c r="AS202" s="840"/>
      <c r="AT202" s="845"/>
    </row>
    <row r="203" spans="2:46" s="396" customFormat="1" ht="163.5" customHeight="1" x14ac:dyDescent="0.3">
      <c r="B203" s="949">
        <v>65</v>
      </c>
      <c r="C203" s="865" t="str">
        <f>'3-IDENTIFICACIÓN DEL RIESGO'!B75</f>
        <v>Gestión Financiera</v>
      </c>
      <c r="D203" s="867" t="str">
        <f>'3-IDENTIFICACIÓN DEL RIESGO'!E75</f>
        <v xml:space="preserve">1. Secretaría General.
2. Subdirección Administrativa y Financiera.
3. Subdirección de Administración de Tierras de la Nación.
4. Oficina de Planeación </v>
      </c>
      <c r="E203" s="867" t="str">
        <f>'3-IDENTIFICACIÓN DEL RIESGO'!G75</f>
        <v>Programación del PAC que no corresponde a las necesidades reales</v>
      </c>
      <c r="F203" s="867"/>
      <c r="G203" s="419" t="s">
        <v>1166</v>
      </c>
      <c r="H203" s="386" t="s">
        <v>632</v>
      </c>
      <c r="I203" s="419" t="s">
        <v>1408</v>
      </c>
      <c r="J203" s="419" t="s">
        <v>1407</v>
      </c>
      <c r="K203" s="419" t="s">
        <v>1168</v>
      </c>
      <c r="L203" s="419" t="s">
        <v>1406</v>
      </c>
      <c r="M203" s="420" t="s">
        <v>1405</v>
      </c>
      <c r="N203" s="397" t="s">
        <v>204</v>
      </c>
      <c r="O203" s="398">
        <f t="shared" si="79"/>
        <v>15</v>
      </c>
      <c r="P203" s="399" t="s">
        <v>214</v>
      </c>
      <c r="Q203" s="398">
        <f t="shared" si="80"/>
        <v>0</v>
      </c>
      <c r="R203" s="399" t="s">
        <v>206</v>
      </c>
      <c r="S203" s="398">
        <f t="shared" si="81"/>
        <v>15</v>
      </c>
      <c r="T203" s="399" t="s">
        <v>60</v>
      </c>
      <c r="U203" s="398">
        <f t="shared" si="95"/>
        <v>15</v>
      </c>
      <c r="V203" s="399" t="s">
        <v>207</v>
      </c>
      <c r="W203" s="398">
        <f t="shared" si="96"/>
        <v>15</v>
      </c>
      <c r="X203" s="399" t="s">
        <v>208</v>
      </c>
      <c r="Y203" s="398">
        <f t="shared" si="82"/>
        <v>15</v>
      </c>
      <c r="Z203" s="399" t="s">
        <v>209</v>
      </c>
      <c r="AA203" s="398">
        <f t="shared" si="97"/>
        <v>10</v>
      </c>
      <c r="AB203" s="434">
        <f t="shared" si="98"/>
        <v>85</v>
      </c>
      <c r="AC203" s="400" t="str">
        <f t="shared" si="99"/>
        <v>Débil</v>
      </c>
      <c r="AD203" s="401" t="s">
        <v>63</v>
      </c>
      <c r="AE203" s="402" t="str">
        <f t="shared" si="83"/>
        <v>Débil</v>
      </c>
      <c r="AF203" s="403" t="str">
        <f t="shared" si="100"/>
        <v>0</v>
      </c>
      <c r="AG203" s="861">
        <v>1</v>
      </c>
      <c r="AH203" s="850">
        <f>(AF203+AF204+AF205)/AG203</f>
        <v>0</v>
      </c>
      <c r="AI203" s="840" t="str">
        <f>IF(AH203&lt;50,"Débil",IF(AH203&lt;=99,"Moderado",IF(AH203=100,"Fuerte",IF(AH203="","ERROR"))))</f>
        <v>Débil</v>
      </c>
      <c r="AJ203" s="841" t="s">
        <v>162</v>
      </c>
      <c r="AK203" s="840">
        <f>IF(AI203="Débil",0,IF(AND(AI203="Moderado",AJ203="Directamente"),1,IF(AND(AI203="Moderado",AJ203="No disminuye"),0,IF(AND(AI203="Fuerte",AJ203="Directamente"),2,IF(AND(AI203="Fuerte",AJ203="No disminuye"),0)))))</f>
        <v>0</v>
      </c>
      <c r="AL203" s="840">
        <f>'4-VALORACIÓN DEL RIESGO'!P74-'5-CONTROLES'!AK203:AK205</f>
        <v>1</v>
      </c>
      <c r="AM203" s="840" t="str">
        <f>IF(AL203=5,"Casi Seguro",IF(AL203=4,"Probable",IF(AL203=3,"Posible",IF(AL203=2,"Improbable",IF(AL203=1,"Rara Vez",IF(AL203=0,"Rara Vez",IF(AL203&lt;0,"Rara Vez")))))))</f>
        <v>Rara Vez</v>
      </c>
      <c r="AN203" s="841" t="s">
        <v>164</v>
      </c>
      <c r="AO203" s="840">
        <f>IF(AI203="Débil",0,IF(AND(AI203="Moderado",AN203="Directamente"),1,IF(AND(AI203="Moderado",AN203="Indirectamente"),0,IF(AND(AI203="Moderado",AN203="No disminuye"),0,IF(AND(AI203="Fuerte",AN203="Directamente"),2,IF(AND(AI203="Fuerte",AN203="Indirectamente"),1,IF(AND(AI203="Fuerte",AN203="No disminuye"),0)))))))</f>
        <v>0</v>
      </c>
      <c r="AP203" s="840">
        <f>'4-VALORACIÓN DEL RIESGO'!Z74-'5-CONTROLES'!AO203:AO205</f>
        <v>4</v>
      </c>
      <c r="AQ203" s="842" t="str">
        <f>IF(AP203&lt;=1,"Insignificante",IF(AP203=2,"Menor",IF(AP203=3,"Moderado",IF(AP203=4,"Mayor",IF(AP203&gt;=5,"Catastrófico")))))</f>
        <v>Mayor</v>
      </c>
      <c r="AR203" s="840" t="str">
        <f t="shared" ref="AR203" si="102">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840"/>
      <c r="AT203" s="845" t="s">
        <v>9</v>
      </c>
    </row>
    <row r="204" spans="2:46" s="396" customFormat="1" ht="25.5" customHeight="1" x14ac:dyDescent="0.3">
      <c r="B204" s="949"/>
      <c r="C204" s="865"/>
      <c r="D204" s="867"/>
      <c r="E204" s="867"/>
      <c r="F204" s="867"/>
      <c r="G204" s="419"/>
      <c r="H204" s="386"/>
      <c r="I204" s="419"/>
      <c r="J204" s="419"/>
      <c r="K204" s="419"/>
      <c r="L204" s="419"/>
      <c r="M204" s="420"/>
      <c r="N204" s="397"/>
      <c r="O204" s="398" t="b">
        <f t="shared" si="79"/>
        <v>0</v>
      </c>
      <c r="P204" s="399"/>
      <c r="Q204" s="398" t="b">
        <f t="shared" si="80"/>
        <v>0</v>
      </c>
      <c r="R204" s="399"/>
      <c r="S204" s="398" t="b">
        <f t="shared" si="81"/>
        <v>0</v>
      </c>
      <c r="T204" s="399"/>
      <c r="U204" s="398" t="b">
        <f t="shared" si="95"/>
        <v>0</v>
      </c>
      <c r="V204" s="399"/>
      <c r="W204" s="398" t="b">
        <f t="shared" si="96"/>
        <v>0</v>
      </c>
      <c r="X204" s="399"/>
      <c r="Y204" s="398" t="b">
        <f t="shared" si="82"/>
        <v>0</v>
      </c>
      <c r="Z204" s="399"/>
      <c r="AA204" s="398" t="b">
        <f t="shared" si="97"/>
        <v>0</v>
      </c>
      <c r="AB204" s="434">
        <f t="shared" si="98"/>
        <v>0</v>
      </c>
      <c r="AC204" s="400" t="str">
        <f t="shared" si="99"/>
        <v>Débil</v>
      </c>
      <c r="AD204" s="401"/>
      <c r="AE204" s="402" t="str">
        <f t="shared" si="83"/>
        <v>Débil</v>
      </c>
      <c r="AF204" s="403" t="str">
        <f t="shared" si="100"/>
        <v>0</v>
      </c>
      <c r="AG204" s="862"/>
      <c r="AH204" s="850"/>
      <c r="AI204" s="840"/>
      <c r="AJ204" s="841"/>
      <c r="AK204" s="840"/>
      <c r="AL204" s="840"/>
      <c r="AM204" s="840"/>
      <c r="AN204" s="841"/>
      <c r="AO204" s="840"/>
      <c r="AP204" s="840"/>
      <c r="AQ204" s="843"/>
      <c r="AR204" s="840"/>
      <c r="AS204" s="840"/>
      <c r="AT204" s="845"/>
    </row>
    <row r="205" spans="2:46" s="396" customFormat="1" ht="25.5" customHeight="1" thickBot="1" x14ac:dyDescent="0.35">
      <c r="B205" s="949"/>
      <c r="C205" s="865"/>
      <c r="D205" s="867"/>
      <c r="E205" s="867"/>
      <c r="F205" s="867"/>
      <c r="G205" s="419"/>
      <c r="H205" s="386"/>
      <c r="I205" s="419"/>
      <c r="J205" s="419"/>
      <c r="K205" s="419"/>
      <c r="L205" s="419"/>
      <c r="M205" s="420"/>
      <c r="N205" s="397"/>
      <c r="O205" s="398" t="b">
        <f t="shared" si="79"/>
        <v>0</v>
      </c>
      <c r="P205" s="399"/>
      <c r="Q205" s="398" t="b">
        <f t="shared" si="80"/>
        <v>0</v>
      </c>
      <c r="R205" s="399"/>
      <c r="S205" s="398" t="b">
        <f t="shared" si="81"/>
        <v>0</v>
      </c>
      <c r="T205" s="399"/>
      <c r="U205" s="398" t="b">
        <f t="shared" si="95"/>
        <v>0</v>
      </c>
      <c r="V205" s="399"/>
      <c r="W205" s="398" t="b">
        <f t="shared" si="96"/>
        <v>0</v>
      </c>
      <c r="X205" s="399"/>
      <c r="Y205" s="398" t="b">
        <f t="shared" si="82"/>
        <v>0</v>
      </c>
      <c r="Z205" s="399"/>
      <c r="AA205" s="398" t="b">
        <f t="shared" si="97"/>
        <v>0</v>
      </c>
      <c r="AB205" s="434">
        <f t="shared" si="98"/>
        <v>0</v>
      </c>
      <c r="AC205" s="400" t="str">
        <f t="shared" si="99"/>
        <v>Débil</v>
      </c>
      <c r="AD205" s="401"/>
      <c r="AE205" s="402" t="str">
        <f t="shared" si="83"/>
        <v>Débil</v>
      </c>
      <c r="AF205" s="403" t="str">
        <f t="shared" si="100"/>
        <v>0</v>
      </c>
      <c r="AG205" s="863"/>
      <c r="AH205" s="850"/>
      <c r="AI205" s="840"/>
      <c r="AJ205" s="841"/>
      <c r="AK205" s="840"/>
      <c r="AL205" s="840"/>
      <c r="AM205" s="840"/>
      <c r="AN205" s="841"/>
      <c r="AO205" s="840"/>
      <c r="AP205" s="840"/>
      <c r="AQ205" s="844"/>
      <c r="AR205" s="840"/>
      <c r="AS205" s="840"/>
      <c r="AT205" s="845"/>
    </row>
    <row r="206" spans="2:46" s="396" customFormat="1" ht="163.5" customHeight="1" x14ac:dyDescent="0.3">
      <c r="B206" s="949">
        <v>66</v>
      </c>
      <c r="C206" s="865" t="str">
        <f>'3-IDENTIFICACIÓN DEL RIESGO'!B76</f>
        <v>Gestión Financiera</v>
      </c>
      <c r="D206" s="867" t="str">
        <f>'3-IDENTIFICACIÓN DEL RIESGO'!E76</f>
        <v xml:space="preserve">1. Secretaría General.
2. Subdirección Administrativa y Financiera.
3. Subdirección de Administración de Tierras de la Nación.
4. Oficina de Planeación </v>
      </c>
      <c r="E206" s="867" t="str">
        <f>'3-IDENTIFICACIÓN DEL RIESGO'!G76</f>
        <v xml:space="preserve">Generación de obligaciones con inconsistencias en la aplicación de las deducciones tributarias </v>
      </c>
      <c r="F206" s="867"/>
      <c r="G206" s="419" t="s">
        <v>1166</v>
      </c>
      <c r="H206" s="386" t="s">
        <v>632</v>
      </c>
      <c r="I206" s="419" t="s">
        <v>1421</v>
      </c>
      <c r="J206" s="419" t="s">
        <v>1420</v>
      </c>
      <c r="K206" s="419" t="s">
        <v>1419</v>
      </c>
      <c r="L206" s="419" t="s">
        <v>1418</v>
      </c>
      <c r="M206" s="420" t="s">
        <v>1413</v>
      </c>
      <c r="N206" s="397" t="s">
        <v>204</v>
      </c>
      <c r="O206" s="398">
        <f t="shared" si="79"/>
        <v>15</v>
      </c>
      <c r="P206" s="399" t="s">
        <v>205</v>
      </c>
      <c r="Q206" s="398">
        <f t="shared" si="80"/>
        <v>15</v>
      </c>
      <c r="R206" s="399" t="s">
        <v>206</v>
      </c>
      <c r="S206" s="398">
        <f t="shared" si="81"/>
        <v>15</v>
      </c>
      <c r="T206" s="399" t="s">
        <v>60</v>
      </c>
      <c r="U206" s="398">
        <f t="shared" si="95"/>
        <v>15</v>
      </c>
      <c r="V206" s="399" t="s">
        <v>207</v>
      </c>
      <c r="W206" s="398">
        <f t="shared" si="96"/>
        <v>15</v>
      </c>
      <c r="X206" s="399" t="s">
        <v>208</v>
      </c>
      <c r="Y206" s="398">
        <f t="shared" si="82"/>
        <v>15</v>
      </c>
      <c r="Z206" s="399" t="s">
        <v>209</v>
      </c>
      <c r="AA206" s="398">
        <f t="shared" si="97"/>
        <v>10</v>
      </c>
      <c r="AB206" s="434">
        <f t="shared" si="98"/>
        <v>100</v>
      </c>
      <c r="AC206" s="400" t="str">
        <f t="shared" si="99"/>
        <v>Fuerte</v>
      </c>
      <c r="AD206" s="401" t="s">
        <v>63</v>
      </c>
      <c r="AE206" s="402" t="str">
        <f t="shared" si="83"/>
        <v>Fuerte</v>
      </c>
      <c r="AF206" s="403" t="str">
        <f t="shared" si="100"/>
        <v>100</v>
      </c>
      <c r="AG206" s="861">
        <v>2</v>
      </c>
      <c r="AH206" s="850">
        <f>(AF206+AF207+AF208)/AG206</f>
        <v>50</v>
      </c>
      <c r="AI206" s="840" t="str">
        <f>IF(AH206&lt;50,"Débil",IF(AH206&lt;=99,"Moderado",IF(AH206=100,"Fuerte",IF(AH206="","ERROR"))))</f>
        <v>Moderado</v>
      </c>
      <c r="AJ206" s="841" t="s">
        <v>162</v>
      </c>
      <c r="AK206" s="840">
        <f>IF(AI206="Débil",0,IF(AND(AI206="Moderado",AJ206="Directamente"),1,IF(AND(AI206="Moderado",AJ206="No disminuye"),0,IF(AND(AI206="Fuerte",AJ206="Directamente"),2,IF(AND(AI206="Fuerte",AJ206="No disminuye"),0)))))</f>
        <v>1</v>
      </c>
      <c r="AL206" s="840">
        <f>'4-VALORACIÓN DEL RIESGO'!P75-'5-CONTROLES'!AK206:AK208</f>
        <v>0</v>
      </c>
      <c r="AM206" s="840" t="str">
        <f>IF(AL206=5,"Casi Seguro",IF(AL206=4,"Probable",IF(AL206=3,"Posible",IF(AL206=2,"Improbable",IF(AL206=1,"Rara Vez",IF(AL206=0,"Rara Vez",IF(AL206&lt;0,"Rara Vez")))))))</f>
        <v>Rara Vez</v>
      </c>
      <c r="AN206" s="841" t="s">
        <v>164</v>
      </c>
      <c r="AO206" s="840">
        <f>IF(AI206="Débil",0,IF(AND(AI206="Moderado",AN206="Directamente"),1,IF(AND(AI206="Moderado",AN206="Indirectamente"),0,IF(AND(AI206="Moderado",AN206="No disminuye"),0,IF(AND(AI206="Fuerte",AN206="Directamente"),2,IF(AND(AI206="Fuerte",AN206="Indirectamente"),1,IF(AND(AI206="Fuerte",AN206="No disminuye"),0)))))))</f>
        <v>0</v>
      </c>
      <c r="AP206" s="840">
        <f>'4-VALORACIÓN DEL RIESGO'!Z75-'5-CONTROLES'!AO206:AO208</f>
        <v>4</v>
      </c>
      <c r="AQ206" s="842" t="str">
        <f>IF(AP206&lt;=1,"Insignificante",IF(AP206=2,"Menor",IF(AP206=3,"Moderado",IF(AP206=4,"Mayor",IF(AP206&gt;=5,"Catastrófico")))))</f>
        <v>Mayor</v>
      </c>
      <c r="AR206" s="840" t="str">
        <f t="shared" ref="AR206" si="103">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840"/>
      <c r="AT206" s="845" t="s">
        <v>9</v>
      </c>
    </row>
    <row r="207" spans="2:46" s="396" customFormat="1" ht="163.5" customHeight="1" x14ac:dyDescent="0.3">
      <c r="B207" s="949"/>
      <c r="C207" s="865"/>
      <c r="D207" s="867"/>
      <c r="E207" s="867"/>
      <c r="F207" s="867"/>
      <c r="G207" s="419" t="s">
        <v>1166</v>
      </c>
      <c r="H207" s="386" t="s">
        <v>635</v>
      </c>
      <c r="I207" s="419" t="s">
        <v>1417</v>
      </c>
      <c r="J207" s="419" t="s">
        <v>1416</v>
      </c>
      <c r="K207" s="419" t="s">
        <v>1168</v>
      </c>
      <c r="L207" s="419" t="s">
        <v>1415</v>
      </c>
      <c r="M207" s="420" t="s">
        <v>1414</v>
      </c>
      <c r="N207" s="397" t="s">
        <v>204</v>
      </c>
      <c r="O207" s="398">
        <f t="shared" si="79"/>
        <v>15</v>
      </c>
      <c r="P207" s="399" t="s">
        <v>214</v>
      </c>
      <c r="Q207" s="398">
        <f t="shared" si="80"/>
        <v>0</v>
      </c>
      <c r="R207" s="399" t="s">
        <v>239</v>
      </c>
      <c r="S207" s="398">
        <f t="shared" si="81"/>
        <v>0</v>
      </c>
      <c r="T207" s="399" t="s">
        <v>60</v>
      </c>
      <c r="U207" s="398">
        <f t="shared" si="95"/>
        <v>15</v>
      </c>
      <c r="V207" s="399" t="s">
        <v>207</v>
      </c>
      <c r="W207" s="398">
        <f t="shared" si="96"/>
        <v>15</v>
      </c>
      <c r="X207" s="399" t="s">
        <v>212</v>
      </c>
      <c r="Y207" s="398">
        <f t="shared" si="82"/>
        <v>0</v>
      </c>
      <c r="Z207" s="399" t="s">
        <v>209</v>
      </c>
      <c r="AA207" s="398">
        <f t="shared" si="97"/>
        <v>10</v>
      </c>
      <c r="AB207" s="434">
        <f t="shared" si="98"/>
        <v>55</v>
      </c>
      <c r="AC207" s="400" t="str">
        <f t="shared" si="99"/>
        <v>Débil</v>
      </c>
      <c r="AD207" s="401" t="s">
        <v>63</v>
      </c>
      <c r="AE207" s="402" t="str">
        <f t="shared" si="83"/>
        <v>Débil</v>
      </c>
      <c r="AF207" s="403" t="str">
        <f t="shared" si="100"/>
        <v>0</v>
      </c>
      <c r="AG207" s="862"/>
      <c r="AH207" s="850"/>
      <c r="AI207" s="840"/>
      <c r="AJ207" s="841"/>
      <c r="AK207" s="840"/>
      <c r="AL207" s="840"/>
      <c r="AM207" s="840"/>
      <c r="AN207" s="841"/>
      <c r="AO207" s="840"/>
      <c r="AP207" s="840"/>
      <c r="AQ207" s="843"/>
      <c r="AR207" s="840"/>
      <c r="AS207" s="840"/>
      <c r="AT207" s="845"/>
    </row>
    <row r="208" spans="2:46" s="396" customFormat="1" ht="25.5" customHeight="1" thickBot="1" x14ac:dyDescent="0.35">
      <c r="B208" s="949"/>
      <c r="C208" s="865"/>
      <c r="D208" s="867"/>
      <c r="E208" s="867"/>
      <c r="F208" s="867"/>
      <c r="G208" s="419"/>
      <c r="H208" s="386"/>
      <c r="I208" s="419"/>
      <c r="J208" s="419"/>
      <c r="K208" s="419"/>
      <c r="L208" s="419"/>
      <c r="M208" s="420"/>
      <c r="N208" s="397"/>
      <c r="O208" s="398" t="b">
        <f t="shared" si="79"/>
        <v>0</v>
      </c>
      <c r="P208" s="399"/>
      <c r="Q208" s="398" t="b">
        <f t="shared" si="80"/>
        <v>0</v>
      </c>
      <c r="R208" s="399"/>
      <c r="S208" s="398" t="b">
        <f t="shared" si="81"/>
        <v>0</v>
      </c>
      <c r="T208" s="399"/>
      <c r="U208" s="398" t="b">
        <f t="shared" si="95"/>
        <v>0</v>
      </c>
      <c r="V208" s="399"/>
      <c r="W208" s="398" t="b">
        <f t="shared" si="96"/>
        <v>0</v>
      </c>
      <c r="X208" s="399"/>
      <c r="Y208" s="398" t="b">
        <f t="shared" si="82"/>
        <v>0</v>
      </c>
      <c r="Z208" s="399"/>
      <c r="AA208" s="398" t="b">
        <f t="shared" si="97"/>
        <v>0</v>
      </c>
      <c r="AB208" s="434">
        <f t="shared" si="98"/>
        <v>0</v>
      </c>
      <c r="AC208" s="400" t="str">
        <f t="shared" si="99"/>
        <v>Débil</v>
      </c>
      <c r="AD208" s="401"/>
      <c r="AE208" s="402" t="str">
        <f t="shared" si="83"/>
        <v>Débil</v>
      </c>
      <c r="AF208" s="403" t="str">
        <f t="shared" si="100"/>
        <v>0</v>
      </c>
      <c r="AG208" s="863"/>
      <c r="AH208" s="850"/>
      <c r="AI208" s="840"/>
      <c r="AJ208" s="841"/>
      <c r="AK208" s="840"/>
      <c r="AL208" s="840"/>
      <c r="AM208" s="840"/>
      <c r="AN208" s="841"/>
      <c r="AO208" s="840"/>
      <c r="AP208" s="840"/>
      <c r="AQ208" s="844"/>
      <c r="AR208" s="840"/>
      <c r="AS208" s="840"/>
      <c r="AT208" s="845"/>
    </row>
    <row r="209" spans="2:46" s="396" customFormat="1" ht="163.5" customHeight="1" x14ac:dyDescent="0.3">
      <c r="B209" s="949">
        <v>67</v>
      </c>
      <c r="C209" s="865" t="str">
        <f>'3-IDENTIFICACIÓN DEL RIESGO'!B77</f>
        <v>Gestión Financiera</v>
      </c>
      <c r="D209" s="867" t="str">
        <f>'3-IDENTIFICACIÓN DEL RIESGO'!E77</f>
        <v xml:space="preserve">1. Secretaría General.
2. Subdirección Administrativa y Financiera.
3. Subdirección de Administración de Tierras de la Nación.
4. Oficina de Planeación </v>
      </c>
      <c r="E209" s="867" t="str">
        <f>'3-IDENTIFICACIÓN DEL RIESGO'!G77</f>
        <v>Generar Estados Financieros que no sean razonables</v>
      </c>
      <c r="F209" s="867"/>
      <c r="G209" s="419" t="s">
        <v>1166</v>
      </c>
      <c r="H209" s="386" t="s">
        <v>632</v>
      </c>
      <c r="I209" s="419" t="s">
        <v>1432</v>
      </c>
      <c r="J209" s="419" t="s">
        <v>1437</v>
      </c>
      <c r="K209" s="419" t="s">
        <v>1435</v>
      </c>
      <c r="L209" s="419" t="s">
        <v>1436</v>
      </c>
      <c r="M209" s="420" t="s">
        <v>1425</v>
      </c>
      <c r="N209" s="397" t="s">
        <v>204</v>
      </c>
      <c r="O209" s="398">
        <f t="shared" si="79"/>
        <v>15</v>
      </c>
      <c r="P209" s="399" t="s">
        <v>205</v>
      </c>
      <c r="Q209" s="398">
        <f t="shared" si="80"/>
        <v>15</v>
      </c>
      <c r="R209" s="399" t="s">
        <v>206</v>
      </c>
      <c r="S209" s="398">
        <f t="shared" si="81"/>
        <v>15</v>
      </c>
      <c r="T209" s="399" t="s">
        <v>60</v>
      </c>
      <c r="U209" s="398">
        <f t="shared" si="95"/>
        <v>15</v>
      </c>
      <c r="V209" s="399" t="s">
        <v>207</v>
      </c>
      <c r="W209" s="398">
        <f t="shared" si="96"/>
        <v>15</v>
      </c>
      <c r="X209" s="399" t="s">
        <v>208</v>
      </c>
      <c r="Y209" s="398">
        <f t="shared" si="82"/>
        <v>15</v>
      </c>
      <c r="Z209" s="399" t="s">
        <v>209</v>
      </c>
      <c r="AA209" s="398">
        <f t="shared" si="97"/>
        <v>10</v>
      </c>
      <c r="AB209" s="434">
        <f t="shared" si="98"/>
        <v>100</v>
      </c>
      <c r="AC209" s="400" t="str">
        <f t="shared" si="99"/>
        <v>Fuerte</v>
      </c>
      <c r="AD209" s="401" t="s">
        <v>63</v>
      </c>
      <c r="AE209" s="402" t="str">
        <f t="shared" si="83"/>
        <v>Fuerte</v>
      </c>
      <c r="AF209" s="403" t="str">
        <f t="shared" si="100"/>
        <v>100</v>
      </c>
      <c r="AG209" s="861">
        <v>3</v>
      </c>
      <c r="AH209" s="850">
        <f>(AF209+AF210+AF211)/AG209</f>
        <v>83.333333333333329</v>
      </c>
      <c r="AI209" s="840" t="str">
        <f>IF(AH209&lt;50,"Débil",IF(AH209&lt;=99,"Moderado",IF(AH209=100,"Fuerte",IF(AH209="","ERROR"))))</f>
        <v>Moderado</v>
      </c>
      <c r="AJ209" s="841" t="s">
        <v>162</v>
      </c>
      <c r="AK209" s="840">
        <f>IF(AI209="Débil",0,IF(AND(AI209="Moderado",AJ209="Directamente"),1,IF(AND(AI209="Moderado",AJ209="No disminuye"),0,IF(AND(AI209="Fuerte",AJ209="Directamente"),2,IF(AND(AI209="Fuerte",AJ209="No disminuye"),0)))))</f>
        <v>1</v>
      </c>
      <c r="AL209" s="840">
        <f>'4-VALORACIÓN DEL RIESGO'!P76-'5-CONTROLES'!AK209:AK211</f>
        <v>0</v>
      </c>
      <c r="AM209" s="840" t="str">
        <f>IF(AL209=5,"Casi Seguro",IF(AL209=4,"Probable",IF(AL209=3,"Posible",IF(AL209=2,"Improbable",IF(AL209=1,"Rara Vez",IF(AL209=0,"Rara Vez",IF(AL209&lt;0,"Rara Vez")))))))</f>
        <v>Rara Vez</v>
      </c>
      <c r="AN209" s="841" t="s">
        <v>164</v>
      </c>
      <c r="AO209" s="840">
        <f>IF(AI209="Débil",0,IF(AND(AI209="Moderado",AN209="Directamente"),1,IF(AND(AI209="Moderado",AN209="Indirectamente"),0,IF(AND(AI209="Moderado",AN209="No disminuye"),0,IF(AND(AI209="Fuerte",AN209="Directamente"),2,IF(AND(AI209="Fuerte",AN209="Indirectamente"),1,IF(AND(AI209="Fuerte",AN209="No disminuye"),0)))))))</f>
        <v>0</v>
      </c>
      <c r="AP209" s="840">
        <f>'4-VALORACIÓN DEL RIESGO'!Z76-'5-CONTROLES'!AO209:AO211</f>
        <v>4</v>
      </c>
      <c r="AQ209" s="842" t="str">
        <f>IF(AP209&lt;=1,"Insignificante",IF(AP209=2,"Menor",IF(AP209=3,"Moderado",IF(AP209=4,"Mayor",IF(AP209&gt;=5,"Catastrófico")))))</f>
        <v>Mayor</v>
      </c>
      <c r="AR209" s="840" t="str">
        <f t="shared" ref="AR209" si="104">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840"/>
      <c r="AT209" s="845" t="s">
        <v>9</v>
      </c>
    </row>
    <row r="210" spans="2:46" s="396" customFormat="1" ht="163.5" customHeight="1" x14ac:dyDescent="0.3">
      <c r="B210" s="949"/>
      <c r="C210" s="865"/>
      <c r="D210" s="867"/>
      <c r="E210" s="867"/>
      <c r="F210" s="867"/>
      <c r="G210" s="419" t="s">
        <v>1166</v>
      </c>
      <c r="H210" s="386" t="s">
        <v>632</v>
      </c>
      <c r="I210" s="419" t="s">
        <v>1432</v>
      </c>
      <c r="J210" s="419" t="s">
        <v>1431</v>
      </c>
      <c r="K210" s="419" t="s">
        <v>1428</v>
      </c>
      <c r="L210" s="419" t="s">
        <v>1434</v>
      </c>
      <c r="M210" s="420" t="s">
        <v>1433</v>
      </c>
      <c r="N210" s="397" t="s">
        <v>204</v>
      </c>
      <c r="O210" s="398">
        <f t="shared" si="79"/>
        <v>15</v>
      </c>
      <c r="P210" s="399" t="s">
        <v>205</v>
      </c>
      <c r="Q210" s="398">
        <f t="shared" si="80"/>
        <v>15</v>
      </c>
      <c r="R210" s="399" t="s">
        <v>206</v>
      </c>
      <c r="S210" s="398">
        <f t="shared" si="81"/>
        <v>15</v>
      </c>
      <c r="T210" s="399" t="s">
        <v>60</v>
      </c>
      <c r="U210" s="398">
        <f t="shared" si="95"/>
        <v>15</v>
      </c>
      <c r="V210" s="399" t="s">
        <v>207</v>
      </c>
      <c r="W210" s="398">
        <f t="shared" si="96"/>
        <v>15</v>
      </c>
      <c r="X210" s="399" t="s">
        <v>208</v>
      </c>
      <c r="Y210" s="398">
        <f t="shared" si="82"/>
        <v>15</v>
      </c>
      <c r="Z210" s="399" t="s">
        <v>209</v>
      </c>
      <c r="AA210" s="398">
        <f t="shared" si="97"/>
        <v>10</v>
      </c>
      <c r="AB210" s="434">
        <f t="shared" si="98"/>
        <v>100</v>
      </c>
      <c r="AC210" s="400" t="str">
        <f t="shared" si="99"/>
        <v>Fuerte</v>
      </c>
      <c r="AD210" s="401" t="s">
        <v>63</v>
      </c>
      <c r="AE210" s="402" t="str">
        <f t="shared" si="83"/>
        <v>Fuerte</v>
      </c>
      <c r="AF210" s="403" t="str">
        <f t="shared" si="100"/>
        <v>100</v>
      </c>
      <c r="AG210" s="862"/>
      <c r="AH210" s="850"/>
      <c r="AI210" s="840"/>
      <c r="AJ210" s="841"/>
      <c r="AK210" s="840"/>
      <c r="AL210" s="840"/>
      <c r="AM210" s="840"/>
      <c r="AN210" s="841"/>
      <c r="AO210" s="840"/>
      <c r="AP210" s="840"/>
      <c r="AQ210" s="843"/>
      <c r="AR210" s="840"/>
      <c r="AS210" s="840"/>
      <c r="AT210" s="845"/>
    </row>
    <row r="211" spans="2:46" s="396" customFormat="1" ht="163.5" customHeight="1" thickBot="1" x14ac:dyDescent="0.35">
      <c r="B211" s="949"/>
      <c r="C211" s="865"/>
      <c r="D211" s="867"/>
      <c r="E211" s="867"/>
      <c r="F211" s="867"/>
      <c r="G211" s="419" t="s">
        <v>1166</v>
      </c>
      <c r="H211" s="386" t="s">
        <v>632</v>
      </c>
      <c r="I211" s="419" t="s">
        <v>1429</v>
      </c>
      <c r="J211" s="419" t="s">
        <v>1430</v>
      </c>
      <c r="K211" s="419" t="s">
        <v>1428</v>
      </c>
      <c r="L211" s="419" t="s">
        <v>1427</v>
      </c>
      <c r="M211" s="420" t="s">
        <v>1426</v>
      </c>
      <c r="N211" s="397" t="s">
        <v>204</v>
      </c>
      <c r="O211" s="398">
        <f t="shared" si="79"/>
        <v>15</v>
      </c>
      <c r="P211" s="399" t="s">
        <v>205</v>
      </c>
      <c r="Q211" s="398">
        <f t="shared" si="80"/>
        <v>15</v>
      </c>
      <c r="R211" s="399" t="s">
        <v>206</v>
      </c>
      <c r="S211" s="398">
        <f t="shared" si="81"/>
        <v>15</v>
      </c>
      <c r="T211" s="399" t="s">
        <v>60</v>
      </c>
      <c r="U211" s="398">
        <f t="shared" si="95"/>
        <v>15</v>
      </c>
      <c r="V211" s="399" t="s">
        <v>207</v>
      </c>
      <c r="W211" s="398">
        <f t="shared" si="96"/>
        <v>15</v>
      </c>
      <c r="X211" s="399" t="s">
        <v>208</v>
      </c>
      <c r="Y211" s="398">
        <f t="shared" si="82"/>
        <v>15</v>
      </c>
      <c r="Z211" s="399" t="s">
        <v>211</v>
      </c>
      <c r="AA211" s="398">
        <f t="shared" si="97"/>
        <v>5</v>
      </c>
      <c r="AB211" s="434">
        <f t="shared" si="98"/>
        <v>95</v>
      </c>
      <c r="AC211" s="400" t="str">
        <f t="shared" si="99"/>
        <v>Moderado</v>
      </c>
      <c r="AD211" s="401" t="s">
        <v>57</v>
      </c>
      <c r="AE211" s="402" t="str">
        <f t="shared" si="83"/>
        <v>Moderado</v>
      </c>
      <c r="AF211" s="403" t="str">
        <f t="shared" si="100"/>
        <v>50</v>
      </c>
      <c r="AG211" s="863"/>
      <c r="AH211" s="850"/>
      <c r="AI211" s="840"/>
      <c r="AJ211" s="841"/>
      <c r="AK211" s="840"/>
      <c r="AL211" s="840"/>
      <c r="AM211" s="840"/>
      <c r="AN211" s="841"/>
      <c r="AO211" s="840"/>
      <c r="AP211" s="840"/>
      <c r="AQ211" s="844"/>
      <c r="AR211" s="840"/>
      <c r="AS211" s="840"/>
      <c r="AT211" s="845"/>
    </row>
    <row r="212" spans="2:46" s="396" customFormat="1" ht="163.5" customHeight="1" x14ac:dyDescent="0.3">
      <c r="B212" s="949">
        <v>68</v>
      </c>
      <c r="C212" s="865" t="str">
        <f>'3-IDENTIFICACIÓN DEL RIESGO'!B78</f>
        <v>Gestión Financiera</v>
      </c>
      <c r="D212" s="867" t="str">
        <f>'3-IDENTIFICACIÓN DEL RIESGO'!E78</f>
        <v xml:space="preserve">1. Secretaría General.
2. Subdirección Administrativa y Financiera.
3. Subdirección de Administración de Tierras de la Nación.
4. Oficina de Planeación </v>
      </c>
      <c r="E212" s="867" t="str">
        <f>'3-IDENTIFICACIÓN DEL RIESGO'!G78</f>
        <v>Imprecisiones en la información oficial de la cartera a cargo de la ANT</v>
      </c>
      <c r="F212" s="867"/>
      <c r="G212" s="419" t="s">
        <v>1166</v>
      </c>
      <c r="H212" s="386" t="s">
        <v>632</v>
      </c>
      <c r="I212" s="419" t="s">
        <v>1444</v>
      </c>
      <c r="J212" s="419" t="s">
        <v>1457</v>
      </c>
      <c r="K212" s="419" t="s">
        <v>1442</v>
      </c>
      <c r="L212" s="419" t="s">
        <v>1443</v>
      </c>
      <c r="M212" s="420" t="s">
        <v>1441</v>
      </c>
      <c r="N212" s="397" t="s">
        <v>204</v>
      </c>
      <c r="O212" s="398">
        <f t="shared" si="79"/>
        <v>15</v>
      </c>
      <c r="P212" s="399" t="s">
        <v>214</v>
      </c>
      <c r="Q212" s="398">
        <f t="shared" si="80"/>
        <v>0</v>
      </c>
      <c r="R212" s="399" t="s">
        <v>206</v>
      </c>
      <c r="S212" s="398">
        <f t="shared" si="81"/>
        <v>15</v>
      </c>
      <c r="T212" s="399" t="s">
        <v>60</v>
      </c>
      <c r="U212" s="398">
        <f t="shared" si="95"/>
        <v>15</v>
      </c>
      <c r="V212" s="399" t="s">
        <v>207</v>
      </c>
      <c r="W212" s="398">
        <f t="shared" si="96"/>
        <v>15</v>
      </c>
      <c r="X212" s="399" t="s">
        <v>208</v>
      </c>
      <c r="Y212" s="398">
        <f t="shared" si="82"/>
        <v>15</v>
      </c>
      <c r="Z212" s="399" t="s">
        <v>209</v>
      </c>
      <c r="AA212" s="398">
        <f t="shared" si="97"/>
        <v>10</v>
      </c>
      <c r="AB212" s="434">
        <f t="shared" si="98"/>
        <v>85</v>
      </c>
      <c r="AC212" s="400" t="str">
        <f t="shared" si="99"/>
        <v>Débil</v>
      </c>
      <c r="AD212" s="401" t="s">
        <v>63</v>
      </c>
      <c r="AE212" s="402" t="str">
        <f t="shared" si="83"/>
        <v>Débil</v>
      </c>
      <c r="AF212" s="403" t="str">
        <f t="shared" si="100"/>
        <v>0</v>
      </c>
      <c r="AG212" s="861">
        <v>3</v>
      </c>
      <c r="AH212" s="850">
        <f>(AF212+AF213+AF214)/AG212</f>
        <v>16.666666666666668</v>
      </c>
      <c r="AI212" s="840" t="str">
        <f>IF(AH212&lt;50,"Débil",IF(AH212&lt;=99,"Moderado",IF(AH212=100,"Fuerte",IF(AH212="","ERROR"))))</f>
        <v>Débil</v>
      </c>
      <c r="AJ212" s="841" t="s">
        <v>162</v>
      </c>
      <c r="AK212" s="840">
        <f>IF(AI212="Débil",0,IF(AND(AI212="Moderado",AJ212="Directamente"),1,IF(AND(AI212="Moderado",AJ212="No disminuye"),0,IF(AND(AI212="Fuerte",AJ212="Directamente"),2,IF(AND(AI212="Fuerte",AJ212="No disminuye"),0)))))</f>
        <v>0</v>
      </c>
      <c r="AL212" s="840">
        <f>'4-VALORACIÓN DEL RIESGO'!P77-'5-CONTROLES'!AK212:AK214</f>
        <v>2</v>
      </c>
      <c r="AM212" s="840" t="str">
        <f>IF(AL212=5,"Casi Seguro",IF(AL212=4,"Probable",IF(AL212=3,"Posible",IF(AL212=2,"Improbable",IF(AL212=1,"Rara Vez",IF(AL212=0,"Rara Vez",IF(AL212&lt;0,"Rara Vez")))))))</f>
        <v>Improbable</v>
      </c>
      <c r="AN212" s="841" t="s">
        <v>164</v>
      </c>
      <c r="AO212" s="840">
        <f>IF(AI212="Débil",0,IF(AND(AI212="Moderado",AN212="Directamente"),1,IF(AND(AI212="Moderado",AN212="Indirectamente"),0,IF(AND(AI212="Moderado",AN212="No disminuye"),0,IF(AND(AI212="Fuerte",AN212="Directamente"),2,IF(AND(AI212="Fuerte",AN212="Indirectamente"),1,IF(AND(AI212="Fuerte",AN212="No disminuye"),0)))))))</f>
        <v>0</v>
      </c>
      <c r="AP212" s="840">
        <f>'4-VALORACIÓN DEL RIESGO'!Z77-'5-CONTROLES'!AO212:AO214</f>
        <v>4</v>
      </c>
      <c r="AQ212" s="842" t="str">
        <f>IF(AP212&lt;=1,"Insignificante",IF(AP212=2,"Menor",IF(AP212=3,"Moderado",IF(AP212=4,"Mayor",IF(AP212&gt;=5,"Catastrófico")))))</f>
        <v>Mayor</v>
      </c>
      <c r="AR212" s="840" t="str">
        <f t="shared" ref="AR212" si="105">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840"/>
      <c r="AT212" s="845" t="s">
        <v>9</v>
      </c>
    </row>
    <row r="213" spans="2:46" s="396" customFormat="1" ht="163.5" customHeight="1" x14ac:dyDescent="0.3">
      <c r="B213" s="949"/>
      <c r="C213" s="865"/>
      <c r="D213" s="867"/>
      <c r="E213" s="867"/>
      <c r="F213" s="867"/>
      <c r="G213" s="419" t="s">
        <v>1166</v>
      </c>
      <c r="H213" s="386" t="s">
        <v>632</v>
      </c>
      <c r="I213" s="419" t="s">
        <v>1449</v>
      </c>
      <c r="J213" s="419" t="s">
        <v>1452</v>
      </c>
      <c r="K213" s="419" t="s">
        <v>1168</v>
      </c>
      <c r="L213" s="419" t="s">
        <v>1445</v>
      </c>
      <c r="M213" s="420" t="s">
        <v>1446</v>
      </c>
      <c r="N213" s="397" t="s">
        <v>204</v>
      </c>
      <c r="O213" s="398">
        <f t="shared" si="79"/>
        <v>15</v>
      </c>
      <c r="P213" s="399" t="s">
        <v>214</v>
      </c>
      <c r="Q213" s="398">
        <f t="shared" si="80"/>
        <v>0</v>
      </c>
      <c r="R213" s="399" t="s">
        <v>239</v>
      </c>
      <c r="S213" s="398">
        <f t="shared" si="81"/>
        <v>0</v>
      </c>
      <c r="T213" s="399" t="s">
        <v>210</v>
      </c>
      <c r="U213" s="398">
        <f t="shared" si="95"/>
        <v>10</v>
      </c>
      <c r="V213" s="399" t="s">
        <v>207</v>
      </c>
      <c r="W213" s="398">
        <f t="shared" si="96"/>
        <v>15</v>
      </c>
      <c r="X213" s="399" t="s">
        <v>212</v>
      </c>
      <c r="Y213" s="398">
        <f t="shared" si="82"/>
        <v>0</v>
      </c>
      <c r="Z213" s="399" t="s">
        <v>209</v>
      </c>
      <c r="AA213" s="398">
        <f t="shared" si="97"/>
        <v>10</v>
      </c>
      <c r="AB213" s="434">
        <f t="shared" si="98"/>
        <v>50</v>
      </c>
      <c r="AC213" s="400" t="str">
        <f t="shared" si="99"/>
        <v>Débil</v>
      </c>
      <c r="AD213" s="401" t="s">
        <v>63</v>
      </c>
      <c r="AE213" s="402" t="str">
        <f t="shared" si="83"/>
        <v>Débil</v>
      </c>
      <c r="AF213" s="403" t="str">
        <f t="shared" si="100"/>
        <v>0</v>
      </c>
      <c r="AG213" s="862"/>
      <c r="AH213" s="850"/>
      <c r="AI213" s="840"/>
      <c r="AJ213" s="841"/>
      <c r="AK213" s="840"/>
      <c r="AL213" s="840"/>
      <c r="AM213" s="840"/>
      <c r="AN213" s="841"/>
      <c r="AO213" s="840"/>
      <c r="AP213" s="840"/>
      <c r="AQ213" s="843"/>
      <c r="AR213" s="840"/>
      <c r="AS213" s="840"/>
      <c r="AT213" s="845"/>
    </row>
    <row r="214" spans="2:46" s="396" customFormat="1" ht="163.5" customHeight="1" thickBot="1" x14ac:dyDescent="0.35">
      <c r="B214" s="949"/>
      <c r="C214" s="865"/>
      <c r="D214" s="867"/>
      <c r="E214" s="867"/>
      <c r="F214" s="867"/>
      <c r="G214" s="419" t="s">
        <v>1166</v>
      </c>
      <c r="H214" s="386" t="s">
        <v>632</v>
      </c>
      <c r="I214" s="419" t="s">
        <v>1450</v>
      </c>
      <c r="J214" s="419" t="s">
        <v>1451</v>
      </c>
      <c r="K214" s="419" t="s">
        <v>1168</v>
      </c>
      <c r="L214" s="419" t="s">
        <v>1448</v>
      </c>
      <c r="M214" s="420" t="s">
        <v>1447</v>
      </c>
      <c r="N214" s="397" t="s">
        <v>204</v>
      </c>
      <c r="O214" s="398">
        <f t="shared" si="79"/>
        <v>15</v>
      </c>
      <c r="P214" s="399" t="s">
        <v>205</v>
      </c>
      <c r="Q214" s="398">
        <f t="shared" si="80"/>
        <v>15</v>
      </c>
      <c r="R214" s="399" t="s">
        <v>206</v>
      </c>
      <c r="S214" s="398">
        <f t="shared" si="81"/>
        <v>15</v>
      </c>
      <c r="T214" s="399" t="s">
        <v>210</v>
      </c>
      <c r="U214" s="398">
        <f t="shared" si="95"/>
        <v>10</v>
      </c>
      <c r="V214" s="399" t="s">
        <v>207</v>
      </c>
      <c r="W214" s="398">
        <f t="shared" si="96"/>
        <v>15</v>
      </c>
      <c r="X214" s="399" t="s">
        <v>208</v>
      </c>
      <c r="Y214" s="398">
        <f t="shared" si="82"/>
        <v>15</v>
      </c>
      <c r="Z214" s="399" t="s">
        <v>209</v>
      </c>
      <c r="AA214" s="398">
        <f t="shared" si="97"/>
        <v>10</v>
      </c>
      <c r="AB214" s="434">
        <f t="shared" si="98"/>
        <v>95</v>
      </c>
      <c r="AC214" s="400" t="str">
        <f t="shared" si="99"/>
        <v>Moderado</v>
      </c>
      <c r="AD214" s="401" t="s">
        <v>63</v>
      </c>
      <c r="AE214" s="402" t="str">
        <f t="shared" si="83"/>
        <v>Moderado</v>
      </c>
      <c r="AF214" s="403" t="str">
        <f t="shared" si="100"/>
        <v>50</v>
      </c>
      <c r="AG214" s="863"/>
      <c r="AH214" s="850"/>
      <c r="AI214" s="840"/>
      <c r="AJ214" s="841"/>
      <c r="AK214" s="840"/>
      <c r="AL214" s="840"/>
      <c r="AM214" s="840"/>
      <c r="AN214" s="841"/>
      <c r="AO214" s="840"/>
      <c r="AP214" s="840"/>
      <c r="AQ214" s="844"/>
      <c r="AR214" s="840"/>
      <c r="AS214" s="840"/>
      <c r="AT214" s="845"/>
    </row>
    <row r="215" spans="2:46" s="396" customFormat="1" ht="163.5" customHeight="1" x14ac:dyDescent="0.3">
      <c r="B215" s="949">
        <v>69</v>
      </c>
      <c r="C215" s="865" t="str">
        <f>'3-IDENTIFICACIÓN DEL RIESGO'!B79</f>
        <v>Gestión Financiera</v>
      </c>
      <c r="D215" s="867" t="str">
        <f>'3-IDENTIFICACIÓN DEL RIESGO'!E79</f>
        <v xml:space="preserve">1. Secretaría General.
2. Subdirección Administrativa y Financiera.
3. Subdirección de Administración de Tierras de la Nación.
4. Oficina de Planeación </v>
      </c>
      <c r="E215" s="867" t="str">
        <f>'3-IDENTIFICACIÓN DEL RIESGO'!G79</f>
        <v>Fallas en la constitución de la reserva presupuestal</v>
      </c>
      <c r="F215" s="867"/>
      <c r="G215" s="419" t="s">
        <v>1166</v>
      </c>
      <c r="H215" s="386" t="s">
        <v>635</v>
      </c>
      <c r="I215" s="419" t="s">
        <v>1459</v>
      </c>
      <c r="J215" s="419" t="s">
        <v>1458</v>
      </c>
      <c r="K215" s="419" t="s">
        <v>1456</v>
      </c>
      <c r="L215" s="419" t="s">
        <v>1455</v>
      </c>
      <c r="M215" s="420" t="s">
        <v>1454</v>
      </c>
      <c r="N215" s="397" t="s">
        <v>204</v>
      </c>
      <c r="O215" s="398">
        <f t="shared" si="79"/>
        <v>15</v>
      </c>
      <c r="P215" s="399" t="s">
        <v>214</v>
      </c>
      <c r="Q215" s="398">
        <f t="shared" si="80"/>
        <v>0</v>
      </c>
      <c r="R215" s="399" t="s">
        <v>206</v>
      </c>
      <c r="S215" s="398">
        <f t="shared" si="81"/>
        <v>15</v>
      </c>
      <c r="T215" s="399" t="s">
        <v>60</v>
      </c>
      <c r="U215" s="398">
        <f t="shared" si="95"/>
        <v>15</v>
      </c>
      <c r="V215" s="399" t="s">
        <v>207</v>
      </c>
      <c r="W215" s="398">
        <f t="shared" si="96"/>
        <v>15</v>
      </c>
      <c r="X215" s="399" t="s">
        <v>208</v>
      </c>
      <c r="Y215" s="398">
        <f t="shared" si="82"/>
        <v>15</v>
      </c>
      <c r="Z215" s="399" t="s">
        <v>209</v>
      </c>
      <c r="AA215" s="398">
        <f t="shared" si="97"/>
        <v>10</v>
      </c>
      <c r="AB215" s="434">
        <f t="shared" si="98"/>
        <v>85</v>
      </c>
      <c r="AC215" s="400" t="str">
        <f t="shared" si="99"/>
        <v>Débil</v>
      </c>
      <c r="AD215" s="401" t="s">
        <v>63</v>
      </c>
      <c r="AE215" s="402" t="str">
        <f t="shared" si="83"/>
        <v>Débil</v>
      </c>
      <c r="AF215" s="403" t="str">
        <f t="shared" si="100"/>
        <v>0</v>
      </c>
      <c r="AG215" s="861">
        <v>1</v>
      </c>
      <c r="AH215" s="850">
        <f>(AF215+AF216+AF217)/AG215</f>
        <v>0</v>
      </c>
      <c r="AI215" s="840" t="str">
        <f>IF(AH215&lt;50,"Débil",IF(AH215&lt;=99,"Moderado",IF(AH215=100,"Fuerte",IF(AH215="","ERROR"))))</f>
        <v>Débil</v>
      </c>
      <c r="AJ215" s="841" t="s">
        <v>162</v>
      </c>
      <c r="AK215" s="840">
        <f>IF(AI215="Débil",0,IF(AND(AI215="Moderado",AJ215="Directamente"),1,IF(AND(AI215="Moderado",AJ215="No disminuye"),0,IF(AND(AI215="Fuerte",AJ215="Directamente"),2,IF(AND(AI215="Fuerte",AJ215="No disminuye"),0)))))</f>
        <v>0</v>
      </c>
      <c r="AL215" s="840">
        <f>'4-VALORACIÓN DEL RIESGO'!P78-'5-CONTROLES'!AK215:AK217</f>
        <v>2</v>
      </c>
      <c r="AM215" s="840" t="str">
        <f>IF(AL215=5,"Casi Seguro",IF(AL215=4,"Probable",IF(AL215=3,"Posible",IF(AL215=2,"Improbable",IF(AL215=1,"Rara Vez",IF(AL215=0,"Rara Vez",IF(AL215&lt;0,"Rara Vez")))))))</f>
        <v>Improbable</v>
      </c>
      <c r="AN215" s="841" t="s">
        <v>164</v>
      </c>
      <c r="AO215" s="840">
        <f>IF(AI215="Débil",0,IF(AND(AI215="Moderado",AN215="Directamente"),1,IF(AND(AI215="Moderado",AN215="Indirectamente"),0,IF(AND(AI215="Moderado",AN215="No disminuye"),0,IF(AND(AI215="Fuerte",AN215="Directamente"),2,IF(AND(AI215="Fuerte",AN215="Indirectamente"),1,IF(AND(AI215="Fuerte",AN215="No disminuye"),0)))))))</f>
        <v>0</v>
      </c>
      <c r="AP215" s="840">
        <f>'4-VALORACIÓN DEL RIESGO'!Z78-'5-CONTROLES'!AO215:AO217</f>
        <v>5</v>
      </c>
      <c r="AQ215" s="842" t="str">
        <f>IF(AP215&lt;=1,"Insignificante",IF(AP215=2,"Menor",IF(AP215=3,"Moderado",IF(AP215=4,"Mayor",IF(AP215&gt;=5,"Catastrófico")))))</f>
        <v>Catastrófico</v>
      </c>
      <c r="AR215" s="840" t="str">
        <f t="shared" ref="AR215" si="106">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840"/>
      <c r="AT215" s="845" t="s">
        <v>9</v>
      </c>
    </row>
    <row r="216" spans="2:46" s="396" customFormat="1" ht="24" customHeight="1" x14ac:dyDescent="0.3">
      <c r="B216" s="949"/>
      <c r="C216" s="865"/>
      <c r="D216" s="867"/>
      <c r="E216" s="867"/>
      <c r="F216" s="867"/>
      <c r="G216" s="419"/>
      <c r="H216" s="386"/>
      <c r="I216" s="419"/>
      <c r="J216" s="419"/>
      <c r="K216" s="419"/>
      <c r="L216" s="419"/>
      <c r="M216" s="420"/>
      <c r="N216" s="397"/>
      <c r="O216" s="398" t="b">
        <f t="shared" si="79"/>
        <v>0</v>
      </c>
      <c r="P216" s="399"/>
      <c r="Q216" s="398" t="b">
        <f t="shared" si="80"/>
        <v>0</v>
      </c>
      <c r="R216" s="399"/>
      <c r="S216" s="398" t="b">
        <f t="shared" si="81"/>
        <v>0</v>
      </c>
      <c r="T216" s="399"/>
      <c r="U216" s="398" t="b">
        <f t="shared" si="95"/>
        <v>0</v>
      </c>
      <c r="V216" s="399"/>
      <c r="W216" s="398" t="b">
        <f t="shared" si="96"/>
        <v>0</v>
      </c>
      <c r="X216" s="399"/>
      <c r="Y216" s="398" t="b">
        <f t="shared" si="82"/>
        <v>0</v>
      </c>
      <c r="Z216" s="399"/>
      <c r="AA216" s="398" t="b">
        <f t="shared" si="97"/>
        <v>0</v>
      </c>
      <c r="AB216" s="434">
        <f t="shared" si="98"/>
        <v>0</v>
      </c>
      <c r="AC216" s="400" t="str">
        <f t="shared" si="99"/>
        <v>Débil</v>
      </c>
      <c r="AD216" s="401"/>
      <c r="AE216" s="402" t="str">
        <f t="shared" si="83"/>
        <v>Débil</v>
      </c>
      <c r="AF216" s="403" t="str">
        <f t="shared" si="100"/>
        <v>0</v>
      </c>
      <c r="AG216" s="862"/>
      <c r="AH216" s="850"/>
      <c r="AI216" s="840"/>
      <c r="AJ216" s="841"/>
      <c r="AK216" s="840"/>
      <c r="AL216" s="840"/>
      <c r="AM216" s="840"/>
      <c r="AN216" s="841"/>
      <c r="AO216" s="840"/>
      <c r="AP216" s="840"/>
      <c r="AQ216" s="843"/>
      <c r="AR216" s="840"/>
      <c r="AS216" s="840"/>
      <c r="AT216" s="845"/>
    </row>
    <row r="217" spans="2:46" s="396" customFormat="1" ht="24" customHeight="1" thickBot="1" x14ac:dyDescent="0.35">
      <c r="B217" s="949"/>
      <c r="C217" s="865"/>
      <c r="D217" s="867"/>
      <c r="E217" s="867"/>
      <c r="F217" s="867"/>
      <c r="G217" s="419"/>
      <c r="H217" s="386"/>
      <c r="I217" s="419"/>
      <c r="J217" s="419"/>
      <c r="K217" s="419"/>
      <c r="L217" s="419"/>
      <c r="M217" s="420"/>
      <c r="N217" s="397"/>
      <c r="O217" s="398" t="b">
        <f t="shared" si="79"/>
        <v>0</v>
      </c>
      <c r="P217" s="399"/>
      <c r="Q217" s="398" t="b">
        <f t="shared" si="80"/>
        <v>0</v>
      </c>
      <c r="R217" s="399"/>
      <c r="S217" s="398" t="b">
        <f t="shared" si="81"/>
        <v>0</v>
      </c>
      <c r="T217" s="399"/>
      <c r="U217" s="398" t="b">
        <f t="shared" si="95"/>
        <v>0</v>
      </c>
      <c r="V217" s="399"/>
      <c r="W217" s="398" t="b">
        <f t="shared" si="96"/>
        <v>0</v>
      </c>
      <c r="X217" s="399"/>
      <c r="Y217" s="398" t="b">
        <f t="shared" si="82"/>
        <v>0</v>
      </c>
      <c r="Z217" s="399"/>
      <c r="AA217" s="398" t="b">
        <f t="shared" si="97"/>
        <v>0</v>
      </c>
      <c r="AB217" s="434">
        <f t="shared" si="98"/>
        <v>0</v>
      </c>
      <c r="AC217" s="400" t="str">
        <f t="shared" si="99"/>
        <v>Débil</v>
      </c>
      <c r="AD217" s="401"/>
      <c r="AE217" s="402" t="str">
        <f t="shared" si="83"/>
        <v>Débil</v>
      </c>
      <c r="AF217" s="403" t="str">
        <f t="shared" si="100"/>
        <v>0</v>
      </c>
      <c r="AG217" s="863"/>
      <c r="AH217" s="850"/>
      <c r="AI217" s="840"/>
      <c r="AJ217" s="841"/>
      <c r="AK217" s="840"/>
      <c r="AL217" s="840"/>
      <c r="AM217" s="840"/>
      <c r="AN217" s="841"/>
      <c r="AO217" s="840"/>
      <c r="AP217" s="840"/>
      <c r="AQ217" s="844"/>
      <c r="AR217" s="840"/>
      <c r="AS217" s="840"/>
      <c r="AT217" s="845"/>
    </row>
    <row r="218" spans="2:46" s="396" customFormat="1" ht="163.5" customHeight="1" x14ac:dyDescent="0.3">
      <c r="B218" s="949">
        <v>70</v>
      </c>
      <c r="C218" s="865" t="str">
        <f>'3-IDENTIFICACIÓN DEL RIESGO'!B80</f>
        <v>Seguimiento, Evaluación y Mejora</v>
      </c>
      <c r="D218" s="867" t="str">
        <f>'3-IDENTIFICACIÓN DEL RIESGO'!E80</f>
        <v xml:space="preserve">1. Oficina de Control Interno.
2. Oficina de Planeación.
3. Oficina del Inspector de Gestión de Tierras.
4. Secretaría General
</v>
      </c>
      <c r="E218" s="867" t="str">
        <f>'3-IDENTIFICACIÓN DEL RIESGO'!G80</f>
        <v xml:space="preserve">Incumplimiento y no conformidad de reportes e informes de avance de planes de acción y proyectos de inversión </v>
      </c>
      <c r="F218" s="867"/>
      <c r="G218" s="419" t="s">
        <v>716</v>
      </c>
      <c r="H218" s="386" t="s">
        <v>632</v>
      </c>
      <c r="I218" s="419" t="s">
        <v>1488</v>
      </c>
      <c r="J218" s="419" t="s">
        <v>1835</v>
      </c>
      <c r="K218" s="419" t="s">
        <v>1489</v>
      </c>
      <c r="L218" s="419" t="s">
        <v>1490</v>
      </c>
      <c r="M218" s="420" t="s">
        <v>1486</v>
      </c>
      <c r="N218" s="397" t="s">
        <v>204</v>
      </c>
      <c r="O218" s="398">
        <f t="shared" si="79"/>
        <v>15</v>
      </c>
      <c r="P218" s="399" t="s">
        <v>214</v>
      </c>
      <c r="Q218" s="398">
        <f t="shared" si="80"/>
        <v>0</v>
      </c>
      <c r="R218" s="399" t="s">
        <v>206</v>
      </c>
      <c r="S218" s="398">
        <f t="shared" si="81"/>
        <v>15</v>
      </c>
      <c r="T218" s="399" t="s">
        <v>210</v>
      </c>
      <c r="U218" s="398">
        <f t="shared" si="95"/>
        <v>10</v>
      </c>
      <c r="V218" s="399" t="s">
        <v>207</v>
      </c>
      <c r="W218" s="398">
        <f t="shared" si="96"/>
        <v>15</v>
      </c>
      <c r="X218" s="399" t="s">
        <v>208</v>
      </c>
      <c r="Y218" s="398">
        <f t="shared" si="82"/>
        <v>15</v>
      </c>
      <c r="Z218" s="399" t="s">
        <v>209</v>
      </c>
      <c r="AA218" s="398">
        <f t="shared" si="97"/>
        <v>10</v>
      </c>
      <c r="AB218" s="434">
        <f t="shared" si="98"/>
        <v>80</v>
      </c>
      <c r="AC218" s="400" t="str">
        <f t="shared" si="99"/>
        <v>Débil</v>
      </c>
      <c r="AD218" s="401" t="s">
        <v>63</v>
      </c>
      <c r="AE218" s="402" t="str">
        <f t="shared" si="83"/>
        <v>Débil</v>
      </c>
      <c r="AF218" s="403" t="str">
        <f t="shared" si="100"/>
        <v>0</v>
      </c>
      <c r="AG218" s="861">
        <v>2</v>
      </c>
      <c r="AH218" s="850">
        <f>(AF218+AF219+AF220)/AG218</f>
        <v>0</v>
      </c>
      <c r="AI218" s="840" t="str">
        <f>IF(AH218&lt;50,"Débil",IF(AH218&lt;=99,"Moderado",IF(AH218=100,"Fuerte",IF(AH218="","ERROR"))))</f>
        <v>Débil</v>
      </c>
      <c r="AJ218" s="841" t="s">
        <v>162</v>
      </c>
      <c r="AK218" s="840">
        <f>IF(AI218="Débil",0,IF(AND(AI218="Moderado",AJ218="Directamente"),1,IF(AND(AI218="Moderado",AJ218="No disminuye"),0,IF(AND(AI218="Fuerte",AJ218="Directamente"),2,IF(AND(AI218="Fuerte",AJ218="No disminuye"),0)))))</f>
        <v>0</v>
      </c>
      <c r="AL218" s="840">
        <f>'4-VALORACIÓN DEL RIESGO'!P79-'5-CONTROLES'!AK218:AK220</f>
        <v>4</v>
      </c>
      <c r="AM218" s="840" t="str">
        <f>IF(AL218=5,"Casi Seguro",IF(AL218=4,"Probable",IF(AL218=3,"Posible",IF(AL218=2,"Improbable",IF(AL218=1,"Rara Vez",IF(AL218=0,"Rara Vez",IF(AL218&lt;0,"Rara Vez")))))))</f>
        <v>Probable</v>
      </c>
      <c r="AN218" s="841" t="s">
        <v>164</v>
      </c>
      <c r="AO218" s="840">
        <f>IF(AI218="Débil",0,IF(AND(AI218="Moderado",AN218="Directamente"),1,IF(AND(AI218="Moderado",AN218="Indirectamente"),0,IF(AND(AI218="Moderado",AN218="No disminuye"),0,IF(AND(AI218="Fuerte",AN218="Directamente"),2,IF(AND(AI218="Fuerte",AN218="Indirectamente"),1,IF(AND(AI218="Fuerte",AN218="No disminuye"),0)))))))</f>
        <v>0</v>
      </c>
      <c r="AP218" s="840">
        <f>'4-VALORACIÓN DEL RIESGO'!Z79-'5-CONTROLES'!AO218:AO220</f>
        <v>3</v>
      </c>
      <c r="AQ218" s="842" t="str">
        <f>IF(AP218&lt;=1,"Insignificante",IF(AP218=2,"Menor",IF(AP218=3,"Moderado",IF(AP218=4,"Mayor",IF(AP218&gt;=5,"Catastrófico")))))</f>
        <v>Moderado</v>
      </c>
      <c r="AR218" s="840" t="str">
        <f t="shared" ref="AR218" si="107">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840"/>
      <c r="AT218" s="845" t="s">
        <v>9</v>
      </c>
    </row>
    <row r="219" spans="2:46" s="396" customFormat="1" ht="163.5" customHeight="1" x14ac:dyDescent="0.3">
      <c r="B219" s="949"/>
      <c r="C219" s="865"/>
      <c r="D219" s="867"/>
      <c r="E219" s="867"/>
      <c r="F219" s="867"/>
      <c r="G219" s="419" t="s">
        <v>716</v>
      </c>
      <c r="H219" s="386" t="s">
        <v>632</v>
      </c>
      <c r="I219" s="419" t="s">
        <v>1485</v>
      </c>
      <c r="J219" s="419" t="s">
        <v>1836</v>
      </c>
      <c r="K219" s="419" t="s">
        <v>1489</v>
      </c>
      <c r="L219" s="419" t="s">
        <v>1491</v>
      </c>
      <c r="M219" s="420" t="s">
        <v>1487</v>
      </c>
      <c r="N219" s="397" t="s">
        <v>204</v>
      </c>
      <c r="O219" s="398">
        <f t="shared" si="79"/>
        <v>15</v>
      </c>
      <c r="P219" s="399" t="s">
        <v>214</v>
      </c>
      <c r="Q219" s="398">
        <f t="shared" si="80"/>
        <v>0</v>
      </c>
      <c r="R219" s="399" t="s">
        <v>206</v>
      </c>
      <c r="S219" s="398">
        <f t="shared" si="81"/>
        <v>15</v>
      </c>
      <c r="T219" s="399" t="s">
        <v>210</v>
      </c>
      <c r="U219" s="398">
        <f t="shared" si="95"/>
        <v>10</v>
      </c>
      <c r="V219" s="399" t="s">
        <v>207</v>
      </c>
      <c r="W219" s="398">
        <f t="shared" si="96"/>
        <v>15</v>
      </c>
      <c r="X219" s="399" t="s">
        <v>208</v>
      </c>
      <c r="Y219" s="398">
        <f t="shared" si="82"/>
        <v>15</v>
      </c>
      <c r="Z219" s="399" t="s">
        <v>209</v>
      </c>
      <c r="AA219" s="398">
        <f t="shared" si="97"/>
        <v>10</v>
      </c>
      <c r="AB219" s="434">
        <f t="shared" si="98"/>
        <v>80</v>
      </c>
      <c r="AC219" s="400" t="str">
        <f t="shared" si="99"/>
        <v>Débil</v>
      </c>
      <c r="AD219" s="401" t="s">
        <v>63</v>
      </c>
      <c r="AE219" s="402" t="str">
        <f t="shared" si="83"/>
        <v>Débil</v>
      </c>
      <c r="AF219" s="403" t="str">
        <f t="shared" si="100"/>
        <v>0</v>
      </c>
      <c r="AG219" s="862"/>
      <c r="AH219" s="850"/>
      <c r="AI219" s="840"/>
      <c r="AJ219" s="841"/>
      <c r="AK219" s="840"/>
      <c r="AL219" s="840"/>
      <c r="AM219" s="840"/>
      <c r="AN219" s="841"/>
      <c r="AO219" s="840"/>
      <c r="AP219" s="840"/>
      <c r="AQ219" s="843"/>
      <c r="AR219" s="840"/>
      <c r="AS219" s="840"/>
      <c r="AT219" s="845"/>
    </row>
    <row r="220" spans="2:46" s="396" customFormat="1" ht="24" customHeight="1" thickBot="1" x14ac:dyDescent="0.35">
      <c r="B220" s="949"/>
      <c r="C220" s="865"/>
      <c r="D220" s="867"/>
      <c r="E220" s="867"/>
      <c r="F220" s="867"/>
      <c r="G220" s="419"/>
      <c r="H220" s="386"/>
      <c r="I220" s="419"/>
      <c r="J220" s="419"/>
      <c r="K220" s="419"/>
      <c r="L220" s="419"/>
      <c r="M220" s="420"/>
      <c r="N220" s="397"/>
      <c r="O220" s="398" t="b">
        <f t="shared" si="79"/>
        <v>0</v>
      </c>
      <c r="P220" s="399"/>
      <c r="Q220" s="398" t="b">
        <f t="shared" si="80"/>
        <v>0</v>
      </c>
      <c r="R220" s="399"/>
      <c r="S220" s="398" t="b">
        <f t="shared" si="81"/>
        <v>0</v>
      </c>
      <c r="T220" s="399"/>
      <c r="U220" s="398" t="b">
        <f t="shared" si="95"/>
        <v>0</v>
      </c>
      <c r="V220" s="399"/>
      <c r="W220" s="398" t="b">
        <f t="shared" si="96"/>
        <v>0</v>
      </c>
      <c r="X220" s="399"/>
      <c r="Y220" s="398" t="b">
        <f t="shared" si="82"/>
        <v>0</v>
      </c>
      <c r="Z220" s="399"/>
      <c r="AA220" s="398" t="b">
        <f t="shared" si="97"/>
        <v>0</v>
      </c>
      <c r="AB220" s="434">
        <f t="shared" si="98"/>
        <v>0</v>
      </c>
      <c r="AC220" s="400" t="str">
        <f t="shared" si="99"/>
        <v>Débil</v>
      </c>
      <c r="AD220" s="401"/>
      <c r="AE220" s="402" t="str">
        <f t="shared" si="83"/>
        <v>Débil</v>
      </c>
      <c r="AF220" s="403" t="str">
        <f t="shared" si="100"/>
        <v>0</v>
      </c>
      <c r="AG220" s="863"/>
      <c r="AH220" s="850"/>
      <c r="AI220" s="840"/>
      <c r="AJ220" s="841"/>
      <c r="AK220" s="840"/>
      <c r="AL220" s="840"/>
      <c r="AM220" s="840"/>
      <c r="AN220" s="841"/>
      <c r="AO220" s="840"/>
      <c r="AP220" s="840"/>
      <c r="AQ220" s="844"/>
      <c r="AR220" s="840"/>
      <c r="AS220" s="840"/>
      <c r="AT220" s="845"/>
    </row>
    <row r="221" spans="2:46" s="396" customFormat="1" ht="163.5" customHeight="1" x14ac:dyDescent="0.3">
      <c r="B221" s="949">
        <v>71</v>
      </c>
      <c r="C221" s="865" t="str">
        <f>'3-IDENTIFICACIÓN DEL RIESGO'!B81</f>
        <v>Seguimiento, Evaluación y Mejora</v>
      </c>
      <c r="D221" s="867" t="str">
        <f>'3-IDENTIFICACIÓN DEL RIESGO'!E81</f>
        <v xml:space="preserve">1. Oficina de Control Interno.
2. Oficina de Planeación.
3. Oficina del Inspector de Gestión de Tierras.
4. Secretaría General
</v>
      </c>
      <c r="E221" s="867" t="str">
        <f>'3-IDENTIFICACIÓN DEL RIESGO'!G81</f>
        <v>Liberación de productos no conformes con los requisitos.</v>
      </c>
      <c r="F221" s="867"/>
      <c r="G221" s="419" t="s">
        <v>716</v>
      </c>
      <c r="H221" s="386" t="s">
        <v>630</v>
      </c>
      <c r="I221" s="419" t="s">
        <v>1769</v>
      </c>
      <c r="J221" s="419" t="s">
        <v>1766</v>
      </c>
      <c r="K221" s="419" t="s">
        <v>1768</v>
      </c>
      <c r="L221" s="419" t="s">
        <v>1767</v>
      </c>
      <c r="M221" s="420" t="s">
        <v>1765</v>
      </c>
      <c r="N221" s="397" t="s">
        <v>204</v>
      </c>
      <c r="O221" s="398">
        <f t="shared" si="79"/>
        <v>15</v>
      </c>
      <c r="P221" s="399" t="s">
        <v>205</v>
      </c>
      <c r="Q221" s="398">
        <f t="shared" si="80"/>
        <v>15</v>
      </c>
      <c r="R221" s="399" t="s">
        <v>206</v>
      </c>
      <c r="S221" s="398">
        <f t="shared" si="81"/>
        <v>15</v>
      </c>
      <c r="T221" s="399" t="s">
        <v>60</v>
      </c>
      <c r="U221" s="398">
        <f t="shared" si="95"/>
        <v>15</v>
      </c>
      <c r="V221" s="399" t="s">
        <v>207</v>
      </c>
      <c r="W221" s="398">
        <f t="shared" si="96"/>
        <v>15</v>
      </c>
      <c r="X221" s="399" t="s">
        <v>208</v>
      </c>
      <c r="Y221" s="398">
        <f t="shared" si="82"/>
        <v>15</v>
      </c>
      <c r="Z221" s="399" t="s">
        <v>209</v>
      </c>
      <c r="AA221" s="398">
        <f t="shared" si="97"/>
        <v>10</v>
      </c>
      <c r="AB221" s="434">
        <f t="shared" si="98"/>
        <v>100</v>
      </c>
      <c r="AC221" s="400" t="str">
        <f t="shared" si="99"/>
        <v>Fuerte</v>
      </c>
      <c r="AD221" s="401" t="s">
        <v>63</v>
      </c>
      <c r="AE221" s="402" t="str">
        <f t="shared" si="83"/>
        <v>Fuerte</v>
      </c>
      <c r="AF221" s="403" t="str">
        <f t="shared" si="100"/>
        <v>100</v>
      </c>
      <c r="AG221" s="861">
        <v>1</v>
      </c>
      <c r="AH221" s="850">
        <f>(AF221+AF222+AF223)/AG221</f>
        <v>100</v>
      </c>
      <c r="AI221" s="840" t="str">
        <f>IF(AH221&lt;50,"Débil",IF(AH221&lt;=99,"Moderado",IF(AH221=100,"Fuerte",IF(AH221="","ERROR"))))</f>
        <v>Fuerte</v>
      </c>
      <c r="AJ221" s="841" t="s">
        <v>162</v>
      </c>
      <c r="AK221" s="840">
        <f>IF(AI221="Débil",0,IF(AND(AI221="Moderado",AJ221="Directamente"),1,IF(AND(AI221="Moderado",AJ221="No disminuye"),0,IF(AND(AI221="Fuerte",AJ221="Directamente"),2,IF(AND(AI221="Fuerte",AJ221="No disminuye"),0)))))</f>
        <v>2</v>
      </c>
      <c r="AL221" s="840">
        <f>'4-VALORACIÓN DEL RIESGO'!P80-'5-CONTROLES'!AK221:AK223</f>
        <v>3</v>
      </c>
      <c r="AM221" s="840" t="str">
        <f>IF(AL221=5,"Casi Seguro",IF(AL221=4,"Probable",IF(AL221=3,"Posible",IF(AL221=2,"Improbable",IF(AL221=1,"Rara Vez",IF(AL221=0,"Rara Vez",IF(AL221&lt;0,"Rara Vez")))))))</f>
        <v>Posible</v>
      </c>
      <c r="AN221" s="841" t="s">
        <v>164</v>
      </c>
      <c r="AO221" s="840">
        <f>IF(AI221="Débil",0,IF(AND(AI221="Moderado",AN221="Directamente"),1,IF(AND(AI221="Moderado",AN221="Indirectamente"),0,IF(AND(AI221="Moderado",AN221="No disminuye"),0,IF(AND(AI221="Fuerte",AN221="Directamente"),2,IF(AND(AI221="Fuerte",AN221="Indirectamente"),1,IF(AND(AI221="Fuerte",AN221="No disminuye"),0)))))))</f>
        <v>0</v>
      </c>
      <c r="AP221" s="840">
        <f>'4-VALORACIÓN DEL RIESGO'!Z80-'5-CONTROLES'!AO221:AO223</f>
        <v>4</v>
      </c>
      <c r="AQ221" s="842" t="str">
        <f>IF(AP221&lt;=1,"Insignificante",IF(AP221=2,"Menor",IF(AP221=3,"Moderado",IF(AP221=4,"Mayor",IF(AP221&gt;=5,"Catastrófico")))))</f>
        <v>Mayor</v>
      </c>
      <c r="AR221" s="840" t="str">
        <f t="shared" ref="AR221" si="108">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840"/>
      <c r="AT221" s="845" t="s">
        <v>9</v>
      </c>
    </row>
    <row r="222" spans="2:46" s="396" customFormat="1" ht="25.5" customHeight="1" x14ac:dyDescent="0.3">
      <c r="B222" s="949"/>
      <c r="C222" s="865"/>
      <c r="D222" s="867"/>
      <c r="E222" s="867"/>
      <c r="F222" s="867"/>
      <c r="G222" s="419"/>
      <c r="H222" s="386"/>
      <c r="I222" s="419"/>
      <c r="J222" s="419"/>
      <c r="K222" s="419"/>
      <c r="L222" s="419"/>
      <c r="M222" s="420"/>
      <c r="N222" s="397"/>
      <c r="O222" s="398" t="b">
        <f t="shared" si="79"/>
        <v>0</v>
      </c>
      <c r="P222" s="399"/>
      <c r="Q222" s="398" t="b">
        <f t="shared" si="80"/>
        <v>0</v>
      </c>
      <c r="R222" s="399"/>
      <c r="S222" s="398" t="b">
        <f t="shared" si="81"/>
        <v>0</v>
      </c>
      <c r="T222" s="399"/>
      <c r="U222" s="398" t="b">
        <f t="shared" si="95"/>
        <v>0</v>
      </c>
      <c r="V222" s="399"/>
      <c r="W222" s="398" t="b">
        <f t="shared" si="96"/>
        <v>0</v>
      </c>
      <c r="X222" s="399"/>
      <c r="Y222" s="398" t="b">
        <f t="shared" si="82"/>
        <v>0</v>
      </c>
      <c r="Z222" s="399"/>
      <c r="AA222" s="398" t="b">
        <f t="shared" si="97"/>
        <v>0</v>
      </c>
      <c r="AB222" s="434">
        <f t="shared" si="98"/>
        <v>0</v>
      </c>
      <c r="AC222" s="400" t="str">
        <f t="shared" si="99"/>
        <v>Débil</v>
      </c>
      <c r="AD222" s="401"/>
      <c r="AE222" s="402" t="str">
        <f t="shared" si="83"/>
        <v>Débil</v>
      </c>
      <c r="AF222" s="403" t="str">
        <f t="shared" si="100"/>
        <v>0</v>
      </c>
      <c r="AG222" s="862"/>
      <c r="AH222" s="850"/>
      <c r="AI222" s="840"/>
      <c r="AJ222" s="841"/>
      <c r="AK222" s="840"/>
      <c r="AL222" s="840"/>
      <c r="AM222" s="840"/>
      <c r="AN222" s="841"/>
      <c r="AO222" s="840"/>
      <c r="AP222" s="840"/>
      <c r="AQ222" s="843"/>
      <c r="AR222" s="840"/>
      <c r="AS222" s="840"/>
      <c r="AT222" s="845"/>
    </row>
    <row r="223" spans="2:46" s="396" customFormat="1" ht="25.5" customHeight="1" x14ac:dyDescent="0.3">
      <c r="B223" s="949"/>
      <c r="C223" s="865"/>
      <c r="D223" s="867"/>
      <c r="E223" s="867"/>
      <c r="F223" s="867"/>
      <c r="G223" s="419"/>
      <c r="H223" s="386"/>
      <c r="I223" s="419"/>
      <c r="J223" s="419"/>
      <c r="K223" s="419"/>
      <c r="L223" s="419"/>
      <c r="M223" s="420"/>
      <c r="N223" s="397"/>
      <c r="O223" s="398" t="b">
        <f t="shared" si="79"/>
        <v>0</v>
      </c>
      <c r="P223" s="399"/>
      <c r="Q223" s="398" t="b">
        <f t="shared" si="80"/>
        <v>0</v>
      </c>
      <c r="R223" s="399"/>
      <c r="S223" s="398" t="b">
        <f t="shared" si="81"/>
        <v>0</v>
      </c>
      <c r="T223" s="399"/>
      <c r="U223" s="398" t="b">
        <f t="shared" si="95"/>
        <v>0</v>
      </c>
      <c r="V223" s="399"/>
      <c r="W223" s="398" t="b">
        <f t="shared" si="96"/>
        <v>0</v>
      </c>
      <c r="X223" s="399"/>
      <c r="Y223" s="398" t="b">
        <f t="shared" si="82"/>
        <v>0</v>
      </c>
      <c r="Z223" s="399"/>
      <c r="AA223" s="398" t="b">
        <f t="shared" si="97"/>
        <v>0</v>
      </c>
      <c r="AB223" s="434">
        <f t="shared" si="98"/>
        <v>0</v>
      </c>
      <c r="AC223" s="400" t="str">
        <f t="shared" si="99"/>
        <v>Débil</v>
      </c>
      <c r="AD223" s="401"/>
      <c r="AE223" s="402" t="str">
        <f t="shared" si="83"/>
        <v>Débil</v>
      </c>
      <c r="AF223" s="403" t="str">
        <f t="shared" si="100"/>
        <v>0</v>
      </c>
      <c r="AG223" s="863"/>
      <c r="AH223" s="850"/>
      <c r="AI223" s="840"/>
      <c r="AJ223" s="841"/>
      <c r="AK223" s="840"/>
      <c r="AL223" s="840"/>
      <c r="AM223" s="840"/>
      <c r="AN223" s="841"/>
      <c r="AO223" s="840"/>
      <c r="AP223" s="840"/>
      <c r="AQ223" s="844"/>
      <c r="AR223" s="840"/>
      <c r="AS223" s="840"/>
      <c r="AT223" s="845"/>
    </row>
    <row r="224" spans="2:46" s="396" customFormat="1" ht="163.5" customHeight="1" x14ac:dyDescent="0.3">
      <c r="B224" s="949">
        <v>72</v>
      </c>
      <c r="C224" s="865" t="str">
        <f>'3-IDENTIFICACIÓN DEL RIESGO'!B82</f>
        <v>Seguimiento, Evaluación y Mejora</v>
      </c>
      <c r="D224" s="867" t="str">
        <f>'3-IDENTIFICACIÓN DEL RIESGO'!E82</f>
        <v xml:space="preserve">1. Oficina de Control Interno.
2. Oficina de Planeación.
3. Oficina del Inspector de Gestión de Tierras.
4. Secretaría General
</v>
      </c>
      <c r="E224" s="867" t="str">
        <f>'3-IDENTIFICACIÓN DEL RIESGO'!G82</f>
        <v>Incumplimiento del Plan Anual de Auditoría Interna.</v>
      </c>
      <c r="F224" s="867"/>
      <c r="G224" s="419" t="s">
        <v>1777</v>
      </c>
      <c r="H224" s="386" t="s">
        <v>635</v>
      </c>
      <c r="I224" s="419" t="s">
        <v>1783</v>
      </c>
      <c r="J224" s="419" t="s">
        <v>1781</v>
      </c>
      <c r="K224" s="419" t="s">
        <v>1782</v>
      </c>
      <c r="L224" s="419" t="s">
        <v>1775</v>
      </c>
      <c r="M224" s="420" t="s">
        <v>1770</v>
      </c>
      <c r="N224" s="397" t="s">
        <v>204</v>
      </c>
      <c r="O224" s="398">
        <f t="shared" si="79"/>
        <v>15</v>
      </c>
      <c r="P224" s="399" t="s">
        <v>205</v>
      </c>
      <c r="Q224" s="398">
        <f t="shared" si="80"/>
        <v>15</v>
      </c>
      <c r="R224" s="399" t="s">
        <v>206</v>
      </c>
      <c r="S224" s="398">
        <f t="shared" si="81"/>
        <v>15</v>
      </c>
      <c r="T224" s="399" t="s">
        <v>60</v>
      </c>
      <c r="U224" s="398">
        <f t="shared" si="95"/>
        <v>15</v>
      </c>
      <c r="V224" s="399" t="s">
        <v>207</v>
      </c>
      <c r="W224" s="398">
        <f t="shared" si="96"/>
        <v>15</v>
      </c>
      <c r="X224" s="399" t="s">
        <v>208</v>
      </c>
      <c r="Y224" s="398">
        <f t="shared" si="82"/>
        <v>15</v>
      </c>
      <c r="Z224" s="399" t="s">
        <v>209</v>
      </c>
      <c r="AA224" s="398">
        <f t="shared" si="97"/>
        <v>10</v>
      </c>
      <c r="AB224" s="434">
        <f t="shared" si="98"/>
        <v>100</v>
      </c>
      <c r="AC224" s="400" t="str">
        <f t="shared" si="99"/>
        <v>Fuerte</v>
      </c>
      <c r="AD224" s="401" t="s">
        <v>63</v>
      </c>
      <c r="AE224" s="402" t="str">
        <f t="shared" si="83"/>
        <v>Fuerte</v>
      </c>
      <c r="AF224" s="403" t="str">
        <f t="shared" si="100"/>
        <v>100</v>
      </c>
      <c r="AG224" s="866">
        <v>3</v>
      </c>
      <c r="AH224" s="850">
        <f>(AF224+AF225+AF226)/AG224</f>
        <v>100</v>
      </c>
      <c r="AI224" s="840" t="str">
        <f>IF(AH224&lt;50,"Débil",IF(AH224&lt;=99,"Moderado",IF(AH224=100,"Fuerte",IF(AH224="","ERROR"))))</f>
        <v>Fuerte</v>
      </c>
      <c r="AJ224" s="841" t="s">
        <v>162</v>
      </c>
      <c r="AK224" s="840">
        <f>IF(AI224="Débil",0,IF(AND(AI224="Moderado",AJ224="Directamente"),1,IF(AND(AI224="Moderado",AJ224="No disminuye"),0,IF(AND(AI224="Fuerte",AJ224="Directamente"),2,IF(AND(AI224="Fuerte",AJ224="No disminuye"),0)))))</f>
        <v>2</v>
      </c>
      <c r="AL224" s="840">
        <f>'4-VALORACIÓN DEL RIESGO'!P81-'5-CONTROLES'!AK224:AK226</f>
        <v>1</v>
      </c>
      <c r="AM224" s="840" t="str">
        <f>IF(AL224=5,"Casi Seguro",IF(AL224=4,"Probable",IF(AL224=3,"Posible",IF(AL224=2,"Improbable",IF(AL224=1,"Rara Vez",IF(AL224=0,"Rara Vez",IF(AL224&lt;0,"Rara Vez")))))))</f>
        <v>Rara Vez</v>
      </c>
      <c r="AN224" s="841" t="s">
        <v>164</v>
      </c>
      <c r="AO224" s="840">
        <f>IF(AI224="Débil",0,IF(AND(AI224="Moderado",AN224="Directamente"),1,IF(AND(AI224="Moderado",AN224="Indirectamente"),0,IF(AND(AI224="Moderado",AN224="No disminuye"),0,IF(AND(AI224="Fuerte",AN224="Directamente"),2,IF(AND(AI224="Fuerte",AN224="Indirectamente"),1,IF(AND(AI224="Fuerte",AN224="No disminuye"),0)))))))</f>
        <v>0</v>
      </c>
      <c r="AP224" s="840">
        <f>'4-VALORACIÓN DEL RIESGO'!Z81-'5-CONTROLES'!AO224:AO226</f>
        <v>4</v>
      </c>
      <c r="AQ224" s="842" t="str">
        <f>IF(AP224&lt;=1,"Insignificante",IF(AP224=2,"Menor",IF(AP224=3,"Moderado",IF(AP224=4,"Mayor",IF(AP224&gt;=5,"Catastrófico")))))</f>
        <v>Mayor</v>
      </c>
      <c r="AR224" s="840" t="str">
        <f t="shared" ref="AR224" si="109">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840"/>
      <c r="AT224" s="845" t="s">
        <v>9</v>
      </c>
    </row>
    <row r="225" spans="2:46" s="396" customFormat="1" ht="163.5" customHeight="1" x14ac:dyDescent="0.3">
      <c r="B225" s="949"/>
      <c r="C225" s="865"/>
      <c r="D225" s="867"/>
      <c r="E225" s="867"/>
      <c r="F225" s="867"/>
      <c r="G225" s="419" t="s">
        <v>1777</v>
      </c>
      <c r="H225" s="386" t="s">
        <v>635</v>
      </c>
      <c r="I225" s="419" t="s">
        <v>1780</v>
      </c>
      <c r="J225" s="419" t="s">
        <v>1778</v>
      </c>
      <c r="K225" s="419" t="s">
        <v>1779</v>
      </c>
      <c r="L225" s="419" t="s">
        <v>1775</v>
      </c>
      <c r="M225" s="420" t="s">
        <v>1771</v>
      </c>
      <c r="N225" s="397" t="s">
        <v>204</v>
      </c>
      <c r="O225" s="398">
        <f t="shared" si="79"/>
        <v>15</v>
      </c>
      <c r="P225" s="399" t="s">
        <v>205</v>
      </c>
      <c r="Q225" s="398">
        <f t="shared" si="80"/>
        <v>15</v>
      </c>
      <c r="R225" s="399" t="s">
        <v>206</v>
      </c>
      <c r="S225" s="398">
        <f t="shared" si="81"/>
        <v>15</v>
      </c>
      <c r="T225" s="399" t="s">
        <v>60</v>
      </c>
      <c r="U225" s="398">
        <f t="shared" si="95"/>
        <v>15</v>
      </c>
      <c r="V225" s="399" t="s">
        <v>207</v>
      </c>
      <c r="W225" s="398">
        <f t="shared" si="96"/>
        <v>15</v>
      </c>
      <c r="X225" s="399" t="s">
        <v>208</v>
      </c>
      <c r="Y225" s="398">
        <f t="shared" si="82"/>
        <v>15</v>
      </c>
      <c r="Z225" s="399" t="s">
        <v>209</v>
      </c>
      <c r="AA225" s="398">
        <f t="shared" si="97"/>
        <v>10</v>
      </c>
      <c r="AB225" s="434">
        <f t="shared" si="98"/>
        <v>100</v>
      </c>
      <c r="AC225" s="400" t="str">
        <f t="shared" si="99"/>
        <v>Fuerte</v>
      </c>
      <c r="AD225" s="401" t="s">
        <v>63</v>
      </c>
      <c r="AE225" s="402" t="str">
        <f t="shared" si="83"/>
        <v>Fuerte</v>
      </c>
      <c r="AF225" s="403" t="str">
        <f t="shared" si="100"/>
        <v>100</v>
      </c>
      <c r="AG225" s="862"/>
      <c r="AH225" s="850"/>
      <c r="AI225" s="840"/>
      <c r="AJ225" s="841"/>
      <c r="AK225" s="840"/>
      <c r="AL225" s="840"/>
      <c r="AM225" s="840"/>
      <c r="AN225" s="841"/>
      <c r="AO225" s="840"/>
      <c r="AP225" s="840"/>
      <c r="AQ225" s="843"/>
      <c r="AR225" s="840"/>
      <c r="AS225" s="840"/>
      <c r="AT225" s="845"/>
    </row>
    <row r="226" spans="2:46" s="396" customFormat="1" ht="163.5" customHeight="1" thickBot="1" x14ac:dyDescent="0.35">
      <c r="B226" s="949"/>
      <c r="C226" s="865"/>
      <c r="D226" s="867"/>
      <c r="E226" s="867"/>
      <c r="F226" s="867"/>
      <c r="G226" s="419" t="s">
        <v>1777</v>
      </c>
      <c r="H226" s="386" t="s">
        <v>635</v>
      </c>
      <c r="I226" s="419" t="s">
        <v>1776</v>
      </c>
      <c r="J226" s="419" t="s">
        <v>1773</v>
      </c>
      <c r="K226" s="419" t="s">
        <v>1774</v>
      </c>
      <c r="L226" s="419" t="s">
        <v>1775</v>
      </c>
      <c r="M226" s="420" t="s">
        <v>1772</v>
      </c>
      <c r="N226" s="397" t="s">
        <v>204</v>
      </c>
      <c r="O226" s="398">
        <f t="shared" si="79"/>
        <v>15</v>
      </c>
      <c r="P226" s="399" t="s">
        <v>205</v>
      </c>
      <c r="Q226" s="398">
        <f t="shared" si="80"/>
        <v>15</v>
      </c>
      <c r="R226" s="399" t="s">
        <v>206</v>
      </c>
      <c r="S226" s="398">
        <f t="shared" si="81"/>
        <v>15</v>
      </c>
      <c r="T226" s="399" t="s">
        <v>60</v>
      </c>
      <c r="U226" s="398">
        <f t="shared" si="95"/>
        <v>15</v>
      </c>
      <c r="V226" s="399" t="s">
        <v>207</v>
      </c>
      <c r="W226" s="398">
        <f t="shared" si="96"/>
        <v>15</v>
      </c>
      <c r="X226" s="399" t="s">
        <v>208</v>
      </c>
      <c r="Y226" s="398">
        <f t="shared" si="82"/>
        <v>15</v>
      </c>
      <c r="Z226" s="399" t="s">
        <v>209</v>
      </c>
      <c r="AA226" s="398">
        <f t="shared" si="97"/>
        <v>10</v>
      </c>
      <c r="AB226" s="434">
        <f t="shared" si="98"/>
        <v>100</v>
      </c>
      <c r="AC226" s="400" t="str">
        <f t="shared" si="99"/>
        <v>Fuerte</v>
      </c>
      <c r="AD226" s="401" t="s">
        <v>63</v>
      </c>
      <c r="AE226" s="402" t="str">
        <f t="shared" si="83"/>
        <v>Fuerte</v>
      </c>
      <c r="AF226" s="403" t="str">
        <f t="shared" si="100"/>
        <v>100</v>
      </c>
      <c r="AG226" s="864"/>
      <c r="AH226" s="850"/>
      <c r="AI226" s="840"/>
      <c r="AJ226" s="841"/>
      <c r="AK226" s="840"/>
      <c r="AL226" s="840"/>
      <c r="AM226" s="840"/>
      <c r="AN226" s="841"/>
      <c r="AO226" s="840"/>
      <c r="AP226" s="840"/>
      <c r="AQ226" s="844"/>
      <c r="AR226" s="840"/>
      <c r="AS226" s="840"/>
      <c r="AT226" s="845"/>
    </row>
    <row r="227" spans="2:46" s="396" customFormat="1" ht="163.5" customHeight="1" x14ac:dyDescent="0.3">
      <c r="B227" s="949">
        <v>73</v>
      </c>
      <c r="C227" s="865" t="str">
        <f>'3-IDENTIFICACIÓN DEL RIESGO'!B83</f>
        <v>Seguimiento, Evaluación y Mejora</v>
      </c>
      <c r="D227" s="867" t="str">
        <f>'3-IDENTIFICACIÓN DEL RIESGO'!E83</f>
        <v xml:space="preserve">1. Oficina de Control Interno.
2. Oficina de Planeación.
3. Oficina del Inspector de Gestión de Tierras.
4. Secretaría General
</v>
      </c>
      <c r="E227" s="867" t="str">
        <f>'3-IDENTIFICACIÓN DEL RIESGO'!G83</f>
        <v>Incumplimiento en la ejecución del cronograma de monitoreo de los planes de mejoramiento</v>
      </c>
      <c r="F227" s="867"/>
      <c r="G227" s="419" t="s">
        <v>1777</v>
      </c>
      <c r="H227" s="386" t="s">
        <v>635</v>
      </c>
      <c r="I227" s="419" t="s">
        <v>1787</v>
      </c>
      <c r="J227" s="419" t="s">
        <v>1786</v>
      </c>
      <c r="K227" s="419" t="s">
        <v>1376</v>
      </c>
      <c r="L227" s="419" t="s">
        <v>1785</v>
      </c>
      <c r="M227" s="420" t="s">
        <v>1784</v>
      </c>
      <c r="N227" s="397" t="s">
        <v>236</v>
      </c>
      <c r="O227" s="398">
        <f t="shared" si="79"/>
        <v>0</v>
      </c>
      <c r="P227" s="399" t="s">
        <v>214</v>
      </c>
      <c r="Q227" s="398">
        <f t="shared" si="80"/>
        <v>0</v>
      </c>
      <c r="R227" s="399" t="s">
        <v>239</v>
      </c>
      <c r="S227" s="398">
        <f t="shared" si="81"/>
        <v>0</v>
      </c>
      <c r="T227" s="399" t="s">
        <v>210</v>
      </c>
      <c r="U227" s="398">
        <f t="shared" si="95"/>
        <v>10</v>
      </c>
      <c r="V227" s="399" t="s">
        <v>207</v>
      </c>
      <c r="W227" s="398">
        <f t="shared" si="96"/>
        <v>15</v>
      </c>
      <c r="X227" s="399" t="s">
        <v>212</v>
      </c>
      <c r="Y227" s="398">
        <f t="shared" si="82"/>
        <v>0</v>
      </c>
      <c r="Z227" s="399" t="s">
        <v>209</v>
      </c>
      <c r="AA227" s="398">
        <f t="shared" si="97"/>
        <v>10</v>
      </c>
      <c r="AB227" s="434">
        <f t="shared" si="98"/>
        <v>35</v>
      </c>
      <c r="AC227" s="400" t="str">
        <f t="shared" si="99"/>
        <v>Débil</v>
      </c>
      <c r="AD227" s="401" t="s">
        <v>63</v>
      </c>
      <c r="AE227" s="402" t="str">
        <f t="shared" si="83"/>
        <v>Débil</v>
      </c>
      <c r="AF227" s="403" t="str">
        <f t="shared" si="100"/>
        <v>0</v>
      </c>
      <c r="AG227" s="861">
        <v>1</v>
      </c>
      <c r="AH227" s="850">
        <f>(AF227+AF228+AF229)/AG227</f>
        <v>0</v>
      </c>
      <c r="AI227" s="840" t="str">
        <f>IF(AH227&lt;50,"Débil",IF(AH227&lt;=99,"Moderado",IF(AH227=100,"Fuerte",IF(AH227="","ERROR"))))</f>
        <v>Débil</v>
      </c>
      <c r="AJ227" s="841" t="s">
        <v>162</v>
      </c>
      <c r="AK227" s="840">
        <f>IF(AI227="Débil",0,IF(AND(AI227="Moderado",AJ227="Directamente"),1,IF(AND(AI227="Moderado",AJ227="No disminuye"),0,IF(AND(AI227="Fuerte",AJ227="Directamente"),2,IF(AND(AI227="Fuerte",AJ227="No disminuye"),0)))))</f>
        <v>0</v>
      </c>
      <c r="AL227" s="840">
        <f>'4-VALORACIÓN DEL RIESGO'!P82-'5-CONTROLES'!AK227:AK229</f>
        <v>3</v>
      </c>
      <c r="AM227" s="840" t="str">
        <f>IF(AL227=5,"Casi Seguro",IF(AL227=4,"Probable",IF(AL227=3,"Posible",IF(AL227=2,"Improbable",IF(AL227=1,"Rara Vez",IF(AL227=0,"Rara Vez",IF(AL227&lt;0,"Rara Vez")))))))</f>
        <v>Posible</v>
      </c>
      <c r="AN227" s="841" t="s">
        <v>164</v>
      </c>
      <c r="AO227" s="840">
        <f>IF(AI227="Débil",0,IF(AND(AI227="Moderado",AN227="Directamente"),1,IF(AND(AI227="Moderado",AN227="Indirectamente"),0,IF(AND(AI227="Moderado",AN227="No disminuye"),0,IF(AND(AI227="Fuerte",AN227="Directamente"),2,IF(AND(AI227="Fuerte",AN227="Indirectamente"),1,IF(AND(AI227="Fuerte",AN227="No disminuye"),0)))))))</f>
        <v>0</v>
      </c>
      <c r="AP227" s="840">
        <f>'4-VALORACIÓN DEL RIESGO'!Z82-'5-CONTROLES'!AO227:AO229</f>
        <v>4</v>
      </c>
      <c r="AQ227" s="842" t="str">
        <f>IF(AP227&lt;=1,"Insignificante",IF(AP227=2,"Menor",IF(AP227=3,"Moderado",IF(AP227=4,"Mayor",IF(AP227&gt;=5,"Catastrófico")))))</f>
        <v>Mayor</v>
      </c>
      <c r="AR227" s="840" t="str">
        <f t="shared" ref="AR227" si="110">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840"/>
      <c r="AT227" s="845" t="s">
        <v>9</v>
      </c>
    </row>
    <row r="228" spans="2:46" s="396" customFormat="1" ht="27" customHeight="1" x14ac:dyDescent="0.3">
      <c r="B228" s="949"/>
      <c r="C228" s="865"/>
      <c r="D228" s="867"/>
      <c r="E228" s="867"/>
      <c r="F228" s="867"/>
      <c r="G228" s="419"/>
      <c r="H228" s="386"/>
      <c r="I228" s="419"/>
      <c r="J228" s="419"/>
      <c r="K228" s="419"/>
      <c r="L228" s="419"/>
      <c r="M228" s="420"/>
      <c r="N228" s="397"/>
      <c r="O228" s="398" t="b">
        <f t="shared" si="79"/>
        <v>0</v>
      </c>
      <c r="P228" s="399"/>
      <c r="Q228" s="398" t="b">
        <f t="shared" si="80"/>
        <v>0</v>
      </c>
      <c r="R228" s="399"/>
      <c r="S228" s="398" t="b">
        <f t="shared" si="81"/>
        <v>0</v>
      </c>
      <c r="T228" s="399"/>
      <c r="U228" s="398" t="b">
        <f t="shared" si="95"/>
        <v>0</v>
      </c>
      <c r="V228" s="399"/>
      <c r="W228" s="398" t="b">
        <f t="shared" si="96"/>
        <v>0</v>
      </c>
      <c r="X228" s="399"/>
      <c r="Y228" s="398" t="b">
        <f t="shared" si="82"/>
        <v>0</v>
      </c>
      <c r="Z228" s="399"/>
      <c r="AA228" s="398" t="b">
        <f t="shared" si="97"/>
        <v>0</v>
      </c>
      <c r="AB228" s="434">
        <f t="shared" si="98"/>
        <v>0</v>
      </c>
      <c r="AC228" s="400" t="str">
        <f t="shared" si="99"/>
        <v>Débil</v>
      </c>
      <c r="AD228" s="401"/>
      <c r="AE228" s="402" t="str">
        <f t="shared" si="83"/>
        <v>Débil</v>
      </c>
      <c r="AF228" s="403" t="str">
        <f t="shared" si="100"/>
        <v>0</v>
      </c>
      <c r="AG228" s="862"/>
      <c r="AH228" s="850"/>
      <c r="AI228" s="840"/>
      <c r="AJ228" s="841"/>
      <c r="AK228" s="840"/>
      <c r="AL228" s="840"/>
      <c r="AM228" s="840"/>
      <c r="AN228" s="841"/>
      <c r="AO228" s="840"/>
      <c r="AP228" s="840"/>
      <c r="AQ228" s="843"/>
      <c r="AR228" s="840"/>
      <c r="AS228" s="840"/>
      <c r="AT228" s="845"/>
    </row>
    <row r="229" spans="2:46" s="396" customFormat="1" ht="27" customHeight="1" thickBot="1" x14ac:dyDescent="0.35">
      <c r="B229" s="949"/>
      <c r="C229" s="865"/>
      <c r="D229" s="867"/>
      <c r="E229" s="867"/>
      <c r="F229" s="867"/>
      <c r="G229" s="419"/>
      <c r="H229" s="386"/>
      <c r="I229" s="419"/>
      <c r="J229" s="419"/>
      <c r="K229" s="419"/>
      <c r="L229" s="419"/>
      <c r="M229" s="420"/>
      <c r="N229" s="397"/>
      <c r="O229" s="398" t="b">
        <f t="shared" si="79"/>
        <v>0</v>
      </c>
      <c r="P229" s="399"/>
      <c r="Q229" s="398" t="b">
        <f t="shared" si="80"/>
        <v>0</v>
      </c>
      <c r="R229" s="399"/>
      <c r="S229" s="398" t="b">
        <f t="shared" si="81"/>
        <v>0</v>
      </c>
      <c r="T229" s="399"/>
      <c r="U229" s="398" t="b">
        <f t="shared" si="95"/>
        <v>0</v>
      </c>
      <c r="V229" s="399"/>
      <c r="W229" s="398" t="b">
        <f t="shared" si="96"/>
        <v>0</v>
      </c>
      <c r="X229" s="399"/>
      <c r="Y229" s="398" t="b">
        <f t="shared" si="82"/>
        <v>0</v>
      </c>
      <c r="Z229" s="399"/>
      <c r="AA229" s="398" t="b">
        <f t="shared" si="97"/>
        <v>0</v>
      </c>
      <c r="AB229" s="434">
        <f t="shared" si="98"/>
        <v>0</v>
      </c>
      <c r="AC229" s="400" t="str">
        <f t="shared" si="99"/>
        <v>Débil</v>
      </c>
      <c r="AD229" s="401"/>
      <c r="AE229" s="402" t="str">
        <f t="shared" si="83"/>
        <v>Débil</v>
      </c>
      <c r="AF229" s="403" t="str">
        <f t="shared" si="100"/>
        <v>0</v>
      </c>
      <c r="AG229" s="863"/>
      <c r="AH229" s="850"/>
      <c r="AI229" s="840"/>
      <c r="AJ229" s="841"/>
      <c r="AK229" s="840"/>
      <c r="AL229" s="840"/>
      <c r="AM229" s="840"/>
      <c r="AN229" s="841"/>
      <c r="AO229" s="840"/>
      <c r="AP229" s="840"/>
      <c r="AQ229" s="844"/>
      <c r="AR229" s="840"/>
      <c r="AS229" s="840"/>
      <c r="AT229" s="845"/>
    </row>
    <row r="230" spans="2:46" s="396" customFormat="1" ht="163.5" customHeight="1" x14ac:dyDescent="0.3">
      <c r="B230" s="950">
        <v>74</v>
      </c>
      <c r="C230" s="867" t="str">
        <f>'3-IDENTIFICACIÓN DEL RIESGO'!B84</f>
        <v>Seguimiento, Evaluación y Mejora</v>
      </c>
      <c r="D230" s="867" t="str">
        <f>'3-IDENTIFICACIÓN DEL RIESGO'!E84</f>
        <v xml:space="preserve">1. Oficina de Control Interno.
2. Oficina de Planeación.
3. Oficina del Inspector de Gestión de Tierras.
4. Secretaría General
</v>
      </c>
      <c r="E230" s="867" t="str">
        <f>'3-IDENTIFICACIÓN DEL RIESGO'!G84</f>
        <v>Incumplimiento en la ejecución de los planes y proyectos Institucionales.</v>
      </c>
      <c r="F230" s="867"/>
      <c r="G230" s="419" t="s">
        <v>1498</v>
      </c>
      <c r="H230" s="386" t="s">
        <v>632</v>
      </c>
      <c r="I230" s="419" t="s">
        <v>1501</v>
      </c>
      <c r="J230" s="419" t="s">
        <v>1502</v>
      </c>
      <c r="K230" s="419" t="s">
        <v>1499</v>
      </c>
      <c r="L230" s="419" t="s">
        <v>1500</v>
      </c>
      <c r="M230" s="420" t="s">
        <v>1495</v>
      </c>
      <c r="N230" s="397" t="s">
        <v>204</v>
      </c>
      <c r="O230" s="398">
        <f t="shared" ref="O230:O241" si="111">IF(N230="Asignado",15,IF(N230="NO asignado",0))</f>
        <v>15</v>
      </c>
      <c r="P230" s="399" t="s">
        <v>214</v>
      </c>
      <c r="Q230" s="398">
        <f t="shared" ref="Q230:Q241" si="112">IF(P230="Adecuado",15,IF(P230="Inadecuado",0))</f>
        <v>0</v>
      </c>
      <c r="R230" s="399" t="s">
        <v>206</v>
      </c>
      <c r="S230" s="398">
        <f t="shared" ref="S230:S241" si="113">IF(R230="Oportuna",15,IF(R230="Inoportuna",0))</f>
        <v>15</v>
      </c>
      <c r="T230" s="399" t="s">
        <v>60</v>
      </c>
      <c r="U230" s="398">
        <f t="shared" si="95"/>
        <v>15</v>
      </c>
      <c r="V230" s="399" t="s">
        <v>207</v>
      </c>
      <c r="W230" s="398">
        <f t="shared" si="96"/>
        <v>15</v>
      </c>
      <c r="X230" s="399" t="s">
        <v>208</v>
      </c>
      <c r="Y230" s="398">
        <f t="shared" ref="Y230:Y241" si="114">IF(X230="Se investigan oportunamente",15,IF(X230="No se investigan oportunamente",0))</f>
        <v>15</v>
      </c>
      <c r="Z230" s="399" t="s">
        <v>209</v>
      </c>
      <c r="AA230" s="398">
        <f t="shared" si="97"/>
        <v>10</v>
      </c>
      <c r="AB230" s="434">
        <f t="shared" si="98"/>
        <v>85</v>
      </c>
      <c r="AC230" s="400" t="str">
        <f t="shared" si="99"/>
        <v>Débil</v>
      </c>
      <c r="AD230" s="401" t="s">
        <v>64</v>
      </c>
      <c r="AE230" s="402" t="str">
        <f t="shared" ref="AE230:AE241" si="115">IF(OR(AND(AC230="Fuerte",AD230="Moderado"),AND(AC230="Moderado",AD230="Fuerte"),AND(AC230="Moderado",AD230="Moderado")),"Moderado",IF(OR(AND(AC230="Fuerte",AD230="Débil"),AND(AC230="Moderado",AD230="Débil"),AND(AC230="Débil")),"Débil",IF(AND(AC230="Fuerte",AD230="Fuerte"),"Fuerte")))</f>
        <v>Débil</v>
      </c>
      <c r="AF230" s="403" t="str">
        <f t="shared" si="100"/>
        <v>0</v>
      </c>
      <c r="AG230" s="861">
        <v>2</v>
      </c>
      <c r="AH230" s="850">
        <f>(AF230+AF231+AF232)/AG230</f>
        <v>0</v>
      </c>
      <c r="AI230" s="840" t="str">
        <f>IF(AH230&lt;50,"Débil",IF(AH230&lt;=99,"Moderado",IF(AH230=100,"Fuerte",IF(AH230="","ERROR"))))</f>
        <v>Débil</v>
      </c>
      <c r="AJ230" s="841" t="s">
        <v>162</v>
      </c>
      <c r="AK230" s="840">
        <f>IF(AI230="Débil",0,IF(AND(AI230="Moderado",AJ230="Directamente"),1,IF(AND(AI230="Moderado",AJ230="No disminuye"),0,IF(AND(AI230="Fuerte",AJ230="Directamente"),2,IF(AND(AI230="Fuerte",AJ230="No disminuye"),0)))))</f>
        <v>0</v>
      </c>
      <c r="AL230" s="840">
        <f>'4-VALORACIÓN DEL RIESGO'!P83-'5-CONTROLES'!AK230:AK232</f>
        <v>4</v>
      </c>
      <c r="AM230" s="840" t="str">
        <f>IF(AL230=5,"Casi Seguro",IF(AL230=4,"Probable",IF(AL230=3,"Posible",IF(AL230=2,"Improbable",IF(AL230=1,"Rara Vez",IF(AL230=0,"Rara Vez",IF(AL230&lt;0,"Rara Vez")))))))</f>
        <v>Probable</v>
      </c>
      <c r="AN230" s="841" t="s">
        <v>164</v>
      </c>
      <c r="AO230" s="840">
        <f>IF(AI230="Débil",0,IF(AND(AI230="Moderado",AN230="Directamente"),1,IF(AND(AI230="Moderado",AN230="Indirectamente"),0,IF(AND(AI230="Moderado",AN230="No disminuye"),0,IF(AND(AI230="Fuerte",AN230="Directamente"),2,IF(AND(AI230="Fuerte",AN230="Indirectamente"),1,IF(AND(AI230="Fuerte",AN230="No disminuye"),0)))))))</f>
        <v>0</v>
      </c>
      <c r="AP230" s="840">
        <f>'4-VALORACIÓN DEL RIESGO'!Z83-'5-CONTROLES'!AO230:AO232</f>
        <v>5</v>
      </c>
      <c r="AQ230" s="842" t="str">
        <f>IF(AP230&lt;=1,"Insignificante",IF(AP230=2,"Menor",IF(AP230=3,"Moderado",IF(AP230=4,"Mayor",IF(AP230&gt;=5,"Catastrófico")))))</f>
        <v>Catastrófico</v>
      </c>
      <c r="AR230" s="840" t="str">
        <f t="shared" ref="AR230" si="116">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840"/>
      <c r="AT230" s="845" t="s">
        <v>9</v>
      </c>
    </row>
    <row r="231" spans="2:46" s="396" customFormat="1" ht="163.5" customHeight="1" x14ac:dyDescent="0.3">
      <c r="B231" s="950"/>
      <c r="C231" s="867"/>
      <c r="D231" s="867"/>
      <c r="E231" s="867"/>
      <c r="F231" s="867"/>
      <c r="G231" s="419" t="s">
        <v>716</v>
      </c>
      <c r="H231" s="386" t="s">
        <v>632</v>
      </c>
      <c r="I231" s="419" t="s">
        <v>1501</v>
      </c>
      <c r="J231" s="419" t="s">
        <v>1497</v>
      </c>
      <c r="K231" s="419" t="s">
        <v>1503</v>
      </c>
      <c r="L231" s="419" t="s">
        <v>1504</v>
      </c>
      <c r="M231" s="420" t="s">
        <v>1496</v>
      </c>
      <c r="N231" s="397" t="s">
        <v>204</v>
      </c>
      <c r="O231" s="398">
        <f t="shared" si="111"/>
        <v>15</v>
      </c>
      <c r="P231" s="399" t="s">
        <v>214</v>
      </c>
      <c r="Q231" s="398">
        <f t="shared" si="112"/>
        <v>0</v>
      </c>
      <c r="R231" s="399" t="s">
        <v>239</v>
      </c>
      <c r="S231" s="398">
        <f t="shared" si="113"/>
        <v>0</v>
      </c>
      <c r="T231" s="399" t="s">
        <v>210</v>
      </c>
      <c r="U231" s="398">
        <f t="shared" si="95"/>
        <v>10</v>
      </c>
      <c r="V231" s="399" t="s">
        <v>207</v>
      </c>
      <c r="W231" s="398">
        <f t="shared" si="96"/>
        <v>15</v>
      </c>
      <c r="X231" s="399" t="s">
        <v>208</v>
      </c>
      <c r="Y231" s="398">
        <f t="shared" si="114"/>
        <v>15</v>
      </c>
      <c r="Z231" s="399" t="s">
        <v>209</v>
      </c>
      <c r="AA231" s="398">
        <f t="shared" si="97"/>
        <v>10</v>
      </c>
      <c r="AB231" s="434">
        <f t="shared" si="98"/>
        <v>65</v>
      </c>
      <c r="AC231" s="400" t="str">
        <f t="shared" si="99"/>
        <v>Débil</v>
      </c>
      <c r="AD231" s="401" t="s">
        <v>63</v>
      </c>
      <c r="AE231" s="402" t="str">
        <f t="shared" si="115"/>
        <v>Débil</v>
      </c>
      <c r="AF231" s="403" t="str">
        <f t="shared" si="100"/>
        <v>0</v>
      </c>
      <c r="AG231" s="862"/>
      <c r="AH231" s="850"/>
      <c r="AI231" s="840"/>
      <c r="AJ231" s="841"/>
      <c r="AK231" s="840"/>
      <c r="AL231" s="840"/>
      <c r="AM231" s="840"/>
      <c r="AN231" s="841"/>
      <c r="AO231" s="840"/>
      <c r="AP231" s="840"/>
      <c r="AQ231" s="843"/>
      <c r="AR231" s="840"/>
      <c r="AS231" s="840"/>
      <c r="AT231" s="845"/>
    </row>
    <row r="232" spans="2:46" s="396" customFormat="1" ht="24" customHeight="1" thickBot="1" x14ac:dyDescent="0.35">
      <c r="B232" s="950"/>
      <c r="C232" s="867"/>
      <c r="D232" s="867"/>
      <c r="E232" s="867"/>
      <c r="F232" s="867"/>
      <c r="G232" s="419"/>
      <c r="H232" s="386"/>
      <c r="I232" s="419"/>
      <c r="J232" s="419"/>
      <c r="K232" s="419"/>
      <c r="L232" s="419"/>
      <c r="M232" s="420"/>
      <c r="N232" s="397"/>
      <c r="O232" s="398" t="b">
        <f t="shared" si="111"/>
        <v>0</v>
      </c>
      <c r="P232" s="399"/>
      <c r="Q232" s="398" t="b">
        <f t="shared" si="112"/>
        <v>0</v>
      </c>
      <c r="R232" s="399"/>
      <c r="S232" s="398" t="b">
        <f t="shared" si="113"/>
        <v>0</v>
      </c>
      <c r="T232" s="399"/>
      <c r="U232" s="398" t="b">
        <f t="shared" si="95"/>
        <v>0</v>
      </c>
      <c r="V232" s="399"/>
      <c r="W232" s="398" t="b">
        <f t="shared" si="96"/>
        <v>0</v>
      </c>
      <c r="X232" s="399"/>
      <c r="Y232" s="398" t="b">
        <f t="shared" si="114"/>
        <v>0</v>
      </c>
      <c r="Z232" s="399"/>
      <c r="AA232" s="398" t="b">
        <f t="shared" si="97"/>
        <v>0</v>
      </c>
      <c r="AB232" s="434">
        <f t="shared" si="98"/>
        <v>0</v>
      </c>
      <c r="AC232" s="400" t="str">
        <f t="shared" si="99"/>
        <v>Débil</v>
      </c>
      <c r="AD232" s="401"/>
      <c r="AE232" s="402" t="str">
        <f t="shared" si="115"/>
        <v>Débil</v>
      </c>
      <c r="AF232" s="403" t="str">
        <f t="shared" si="100"/>
        <v>0</v>
      </c>
      <c r="AG232" s="863"/>
      <c r="AH232" s="850"/>
      <c r="AI232" s="840"/>
      <c r="AJ232" s="841"/>
      <c r="AK232" s="840"/>
      <c r="AL232" s="840"/>
      <c r="AM232" s="840"/>
      <c r="AN232" s="841"/>
      <c r="AO232" s="840"/>
      <c r="AP232" s="840"/>
      <c r="AQ232" s="844"/>
      <c r="AR232" s="840"/>
      <c r="AS232" s="840"/>
      <c r="AT232" s="845"/>
    </row>
    <row r="233" spans="2:46" s="396" customFormat="1" x14ac:dyDescent="0.3">
      <c r="B233" s="949">
        <v>75</v>
      </c>
      <c r="C233" s="865">
        <f>'3-IDENTIFICACIÓN DEL RIESGO'!B85</f>
        <v>0</v>
      </c>
      <c r="D233" s="867">
        <f>'3-IDENTIFICACIÓN DEL RIESGO'!E85</f>
        <v>0</v>
      </c>
      <c r="E233" s="867">
        <f>'3-IDENTIFICACIÓN DEL RIESGO'!G85</f>
        <v>0</v>
      </c>
      <c r="F233" s="867"/>
      <c r="G233" s="419"/>
      <c r="H233" s="386"/>
      <c r="I233" s="419"/>
      <c r="J233" s="419"/>
      <c r="K233" s="419"/>
      <c r="L233" s="419"/>
      <c r="M233" s="420"/>
      <c r="N233" s="397"/>
      <c r="O233" s="398" t="b">
        <f t="shared" si="111"/>
        <v>0</v>
      </c>
      <c r="P233" s="399"/>
      <c r="Q233" s="398" t="b">
        <f t="shared" si="112"/>
        <v>0</v>
      </c>
      <c r="R233" s="399"/>
      <c r="S233" s="398" t="b">
        <f t="shared" si="113"/>
        <v>0</v>
      </c>
      <c r="T233" s="399"/>
      <c r="U233" s="398" t="b">
        <f t="shared" si="95"/>
        <v>0</v>
      </c>
      <c r="V233" s="399"/>
      <c r="W233" s="398" t="b">
        <f t="shared" si="96"/>
        <v>0</v>
      </c>
      <c r="X233" s="399"/>
      <c r="Y233" s="398" t="b">
        <f t="shared" si="114"/>
        <v>0</v>
      </c>
      <c r="Z233" s="399"/>
      <c r="AA233" s="398" t="b">
        <f t="shared" si="97"/>
        <v>0</v>
      </c>
      <c r="AB233" s="434">
        <f t="shared" si="98"/>
        <v>0</v>
      </c>
      <c r="AC233" s="400" t="str">
        <f t="shared" si="99"/>
        <v>Débil</v>
      </c>
      <c r="AD233" s="401"/>
      <c r="AE233" s="402" t="str">
        <f t="shared" si="115"/>
        <v>Débil</v>
      </c>
      <c r="AF233" s="403" t="str">
        <f t="shared" si="100"/>
        <v>0</v>
      </c>
      <c r="AG233" s="861"/>
      <c r="AH233" s="850" t="e">
        <f>(AF233+AF234+AF235)/AG233</f>
        <v>#DIV/0!</v>
      </c>
      <c r="AI233" s="840" t="e">
        <f>IF(AH233&lt;50,"Débil",IF(AH233&lt;=99,"Moderado",IF(AH233=100,"Fuerte",IF(AH233="","ERROR"))))</f>
        <v>#DIV/0!</v>
      </c>
      <c r="AJ233" s="841"/>
      <c r="AK233" s="840" t="e">
        <f>IF(AI233="Débil",0,IF(AND(AI233="Moderado",AJ233="Directamente"),1,IF(AND(AI233="Moderado",AJ233="No disminuye"),0,IF(AND(AI233="Fuerte",AJ233="Directamente"),2,IF(AND(AI233="Fuerte",AJ233="No disminuye"),0)))))</f>
        <v>#DIV/0!</v>
      </c>
      <c r="AL233" s="840" t="e">
        <f>'4-VALORACIÓN DEL RIESGO'!P84-'5-CONTROLES'!AK233:AK235</f>
        <v>#DIV/0!</v>
      </c>
      <c r="AM233" s="840" t="e">
        <f>IF(AL233=5,"Casi Seguro",IF(AL233=4,"Probable",IF(AL233=3,"Posible",IF(AL233=2,"Improbable",IF(AL233=1,"Rara Vez",IF(AL233=0,"Rara Vez",IF(AL233&lt;0,"Rara Vez")))))))</f>
        <v>#DIV/0!</v>
      </c>
      <c r="AN233" s="841"/>
      <c r="AO233" s="840" t="e">
        <f>IF(AI233="Débil",0,IF(AND(AI233="Moderado",AN233="Directamente"),1,IF(AND(AI233="Moderado",AN233="Indirectamente"),0,IF(AND(AI233="Moderado",AN233="No disminuye"),0,IF(AND(AI233="Fuerte",AN233="Directamente"),2,IF(AND(AI233="Fuerte",AN233="Indirectamente"),1,IF(AND(AI233="Fuerte",AN233="No disminuye"),0)))))))</f>
        <v>#DIV/0!</v>
      </c>
      <c r="AP233" s="840" t="e">
        <f>'4-VALORACIÓN DEL RIESGO'!Z84-'5-CONTROLES'!AO233:AO235</f>
        <v>#DIV/0!</v>
      </c>
      <c r="AQ233" s="842" t="e">
        <f>IF(AP233&lt;=1,"Insignificante",IF(AP233=2,"Menor",IF(AP233=3,"Moderado",IF(AP233=4,"Mayor",IF(AP233&gt;=5,"Catastrófico")))))</f>
        <v>#DIV/0!</v>
      </c>
      <c r="AR233" s="840" t="e">
        <f t="shared" ref="AR233" si="117">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840"/>
      <c r="AT233" s="845"/>
    </row>
    <row r="234" spans="2:46" s="396" customFormat="1" x14ac:dyDescent="0.3">
      <c r="B234" s="949"/>
      <c r="C234" s="865"/>
      <c r="D234" s="867"/>
      <c r="E234" s="867"/>
      <c r="F234" s="867"/>
      <c r="G234" s="419"/>
      <c r="H234" s="386"/>
      <c r="I234" s="419"/>
      <c r="J234" s="419"/>
      <c r="K234" s="419"/>
      <c r="L234" s="419"/>
      <c r="M234" s="420"/>
      <c r="N234" s="397"/>
      <c r="O234" s="398" t="b">
        <f t="shared" si="111"/>
        <v>0</v>
      </c>
      <c r="P234" s="399"/>
      <c r="Q234" s="398" t="b">
        <f t="shared" si="112"/>
        <v>0</v>
      </c>
      <c r="R234" s="399"/>
      <c r="S234" s="398" t="b">
        <f t="shared" si="113"/>
        <v>0</v>
      </c>
      <c r="T234" s="399"/>
      <c r="U234" s="398" t="b">
        <f t="shared" si="95"/>
        <v>0</v>
      </c>
      <c r="V234" s="399"/>
      <c r="W234" s="398" t="b">
        <f t="shared" si="96"/>
        <v>0</v>
      </c>
      <c r="X234" s="399"/>
      <c r="Y234" s="398" t="b">
        <f t="shared" si="114"/>
        <v>0</v>
      </c>
      <c r="Z234" s="399"/>
      <c r="AA234" s="398" t="b">
        <f t="shared" si="97"/>
        <v>0</v>
      </c>
      <c r="AB234" s="434">
        <f t="shared" si="98"/>
        <v>0</v>
      </c>
      <c r="AC234" s="400" t="str">
        <f t="shared" si="99"/>
        <v>Débil</v>
      </c>
      <c r="AD234" s="401"/>
      <c r="AE234" s="402" t="str">
        <f t="shared" si="115"/>
        <v>Débil</v>
      </c>
      <c r="AF234" s="403" t="str">
        <f t="shared" si="100"/>
        <v>0</v>
      </c>
      <c r="AG234" s="862"/>
      <c r="AH234" s="850"/>
      <c r="AI234" s="840"/>
      <c r="AJ234" s="841"/>
      <c r="AK234" s="840"/>
      <c r="AL234" s="840"/>
      <c r="AM234" s="840"/>
      <c r="AN234" s="841"/>
      <c r="AO234" s="840"/>
      <c r="AP234" s="840"/>
      <c r="AQ234" s="843"/>
      <c r="AR234" s="840"/>
      <c r="AS234" s="840"/>
      <c r="AT234" s="845"/>
    </row>
    <row r="235" spans="2:46" s="396" customFormat="1" ht="19.5" thickBot="1" x14ac:dyDescent="0.35">
      <c r="B235" s="949"/>
      <c r="C235" s="865"/>
      <c r="D235" s="867"/>
      <c r="E235" s="867"/>
      <c r="F235" s="867"/>
      <c r="G235" s="419"/>
      <c r="H235" s="386"/>
      <c r="I235" s="419"/>
      <c r="J235" s="419"/>
      <c r="K235" s="419"/>
      <c r="L235" s="419"/>
      <c r="M235" s="420"/>
      <c r="N235" s="397"/>
      <c r="O235" s="398" t="b">
        <f t="shared" si="111"/>
        <v>0</v>
      </c>
      <c r="P235" s="399"/>
      <c r="Q235" s="398" t="b">
        <f t="shared" si="112"/>
        <v>0</v>
      </c>
      <c r="R235" s="399"/>
      <c r="S235" s="398" t="b">
        <f t="shared" si="113"/>
        <v>0</v>
      </c>
      <c r="T235" s="399"/>
      <c r="U235" s="398" t="b">
        <f t="shared" si="95"/>
        <v>0</v>
      </c>
      <c r="V235" s="399"/>
      <c r="W235" s="398" t="b">
        <f t="shared" si="96"/>
        <v>0</v>
      </c>
      <c r="X235" s="399"/>
      <c r="Y235" s="398" t="b">
        <f t="shared" si="114"/>
        <v>0</v>
      </c>
      <c r="Z235" s="399"/>
      <c r="AA235" s="398" t="b">
        <f t="shared" si="97"/>
        <v>0</v>
      </c>
      <c r="AB235" s="434">
        <f t="shared" si="98"/>
        <v>0</v>
      </c>
      <c r="AC235" s="400" t="str">
        <f t="shared" si="99"/>
        <v>Débil</v>
      </c>
      <c r="AD235" s="401"/>
      <c r="AE235" s="402" t="str">
        <f t="shared" si="115"/>
        <v>Débil</v>
      </c>
      <c r="AF235" s="403" t="str">
        <f t="shared" si="100"/>
        <v>0</v>
      </c>
      <c r="AG235" s="863"/>
      <c r="AH235" s="850"/>
      <c r="AI235" s="840"/>
      <c r="AJ235" s="841"/>
      <c r="AK235" s="840"/>
      <c r="AL235" s="840"/>
      <c r="AM235" s="840"/>
      <c r="AN235" s="841"/>
      <c r="AO235" s="840"/>
      <c r="AP235" s="840"/>
      <c r="AQ235" s="844"/>
      <c r="AR235" s="840"/>
      <c r="AS235" s="840"/>
      <c r="AT235" s="845"/>
    </row>
    <row r="236" spans="2:46" s="396" customFormat="1" x14ac:dyDescent="0.3">
      <c r="B236" s="949">
        <v>76</v>
      </c>
      <c r="C236" s="865">
        <f>'3-IDENTIFICACIÓN DEL RIESGO'!B86</f>
        <v>0</v>
      </c>
      <c r="D236" s="867">
        <f>'3-IDENTIFICACIÓN DEL RIESGO'!E86</f>
        <v>0</v>
      </c>
      <c r="E236" s="867">
        <f>'3-IDENTIFICACIÓN DEL RIESGO'!G86</f>
        <v>0</v>
      </c>
      <c r="F236" s="867"/>
      <c r="G236" s="419"/>
      <c r="H236" s="386"/>
      <c r="I236" s="419"/>
      <c r="J236" s="419"/>
      <c r="K236" s="419"/>
      <c r="L236" s="419"/>
      <c r="M236" s="420"/>
      <c r="N236" s="397"/>
      <c r="O236" s="398" t="b">
        <f t="shared" si="111"/>
        <v>0</v>
      </c>
      <c r="P236" s="399"/>
      <c r="Q236" s="398" t="b">
        <f t="shared" si="112"/>
        <v>0</v>
      </c>
      <c r="R236" s="399"/>
      <c r="S236" s="398" t="b">
        <f t="shared" si="113"/>
        <v>0</v>
      </c>
      <c r="T236" s="399"/>
      <c r="U236" s="398" t="b">
        <f t="shared" si="95"/>
        <v>0</v>
      </c>
      <c r="V236" s="399"/>
      <c r="W236" s="398" t="b">
        <f t="shared" si="96"/>
        <v>0</v>
      </c>
      <c r="X236" s="399"/>
      <c r="Y236" s="398" t="b">
        <f t="shared" si="114"/>
        <v>0</v>
      </c>
      <c r="Z236" s="399"/>
      <c r="AA236" s="398" t="b">
        <f t="shared" si="97"/>
        <v>0</v>
      </c>
      <c r="AB236" s="434">
        <f t="shared" si="98"/>
        <v>0</v>
      </c>
      <c r="AC236" s="400" t="str">
        <f t="shared" si="99"/>
        <v>Débil</v>
      </c>
      <c r="AD236" s="401"/>
      <c r="AE236" s="402" t="str">
        <f t="shared" si="115"/>
        <v>Débil</v>
      </c>
      <c r="AF236" s="403" t="str">
        <f t="shared" si="100"/>
        <v>0</v>
      </c>
      <c r="AG236" s="861"/>
      <c r="AH236" s="850" t="e">
        <f>(AF236+AF237+AF238)/AG236</f>
        <v>#DIV/0!</v>
      </c>
      <c r="AI236" s="840" t="e">
        <f>IF(AH236&lt;50,"Débil",IF(AH236&lt;=99,"Moderado",IF(AH236=100,"Fuerte",IF(AH236="","ERROR"))))</f>
        <v>#DIV/0!</v>
      </c>
      <c r="AJ236" s="841"/>
      <c r="AK236" s="840" t="e">
        <f>IF(AI236="Débil",0,IF(AND(AI236="Moderado",AJ236="Directamente"),1,IF(AND(AI236="Moderado",AJ236="No disminuye"),0,IF(AND(AI236="Fuerte",AJ236="Directamente"),2,IF(AND(AI236="Fuerte",AJ236="No disminuye"),0)))))</f>
        <v>#DIV/0!</v>
      </c>
      <c r="AL236" s="840" t="e">
        <f>'4-VALORACIÓN DEL RIESGO'!P85-'5-CONTROLES'!AK236:AK238</f>
        <v>#DIV/0!</v>
      </c>
      <c r="AM236" s="840" t="e">
        <f>IF(AL236=5,"Casi Seguro",IF(AL236=4,"Probable",IF(AL236=3,"Posible",IF(AL236=2,"Improbable",IF(AL236=1,"Rara Vez",IF(AL236=0,"Rara Vez",IF(AL236&lt;0,"Rara Vez")))))))</f>
        <v>#DIV/0!</v>
      </c>
      <c r="AN236" s="841"/>
      <c r="AO236" s="840" t="e">
        <f>IF(AI236="Débil",0,IF(AND(AI236="Moderado",AN236="Directamente"),1,IF(AND(AI236="Moderado",AN236="Indirectamente"),0,IF(AND(AI236="Moderado",AN236="No disminuye"),0,IF(AND(AI236="Fuerte",AN236="Directamente"),2,IF(AND(AI236="Fuerte",AN236="Indirectamente"),1,IF(AND(AI236="Fuerte",AN236="No disminuye"),0)))))))</f>
        <v>#DIV/0!</v>
      </c>
      <c r="AP236" s="840" t="e">
        <f>'4-VALORACIÓN DEL RIESGO'!Z85-'5-CONTROLES'!AO236:AO238</f>
        <v>#DIV/0!</v>
      </c>
      <c r="AQ236" s="842" t="e">
        <f>IF(AP236&lt;=1,"Insignificante",IF(AP236=2,"Menor",IF(AP236=3,"Moderado",IF(AP236=4,"Mayor",IF(AP236&gt;=5,"Catastrófico")))))</f>
        <v>#DIV/0!</v>
      </c>
      <c r="AR236" s="840" t="e">
        <f t="shared" ref="AR236" si="118">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840"/>
      <c r="AT236" s="845"/>
    </row>
    <row r="237" spans="2:46" s="396" customFormat="1" x14ac:dyDescent="0.3">
      <c r="B237" s="949"/>
      <c r="C237" s="865"/>
      <c r="D237" s="867"/>
      <c r="E237" s="867"/>
      <c r="F237" s="867"/>
      <c r="G237" s="419"/>
      <c r="H237" s="386"/>
      <c r="I237" s="419"/>
      <c r="J237" s="419"/>
      <c r="K237" s="419"/>
      <c r="L237" s="419"/>
      <c r="M237" s="420"/>
      <c r="N237" s="397"/>
      <c r="O237" s="398" t="b">
        <f t="shared" si="111"/>
        <v>0</v>
      </c>
      <c r="P237" s="399"/>
      <c r="Q237" s="398" t="b">
        <f t="shared" si="112"/>
        <v>0</v>
      </c>
      <c r="R237" s="399"/>
      <c r="S237" s="398" t="b">
        <f t="shared" si="113"/>
        <v>0</v>
      </c>
      <c r="T237" s="399"/>
      <c r="U237" s="398" t="b">
        <f t="shared" si="95"/>
        <v>0</v>
      </c>
      <c r="V237" s="399"/>
      <c r="W237" s="398" t="b">
        <f t="shared" si="96"/>
        <v>0</v>
      </c>
      <c r="X237" s="399"/>
      <c r="Y237" s="398" t="b">
        <f t="shared" si="114"/>
        <v>0</v>
      </c>
      <c r="Z237" s="399"/>
      <c r="AA237" s="398" t="b">
        <f t="shared" si="97"/>
        <v>0</v>
      </c>
      <c r="AB237" s="434">
        <f t="shared" si="98"/>
        <v>0</v>
      </c>
      <c r="AC237" s="400" t="str">
        <f t="shared" si="99"/>
        <v>Débil</v>
      </c>
      <c r="AD237" s="401"/>
      <c r="AE237" s="402" t="str">
        <f t="shared" si="115"/>
        <v>Débil</v>
      </c>
      <c r="AF237" s="403" t="str">
        <f t="shared" si="100"/>
        <v>0</v>
      </c>
      <c r="AG237" s="862"/>
      <c r="AH237" s="850"/>
      <c r="AI237" s="840"/>
      <c r="AJ237" s="841"/>
      <c r="AK237" s="840"/>
      <c r="AL237" s="840"/>
      <c r="AM237" s="840"/>
      <c r="AN237" s="841"/>
      <c r="AO237" s="840"/>
      <c r="AP237" s="840"/>
      <c r="AQ237" s="843"/>
      <c r="AR237" s="840"/>
      <c r="AS237" s="840"/>
      <c r="AT237" s="845"/>
    </row>
    <row r="238" spans="2:46" s="396" customFormat="1" ht="19.5" thickBot="1" x14ac:dyDescent="0.35">
      <c r="B238" s="949"/>
      <c r="C238" s="865"/>
      <c r="D238" s="867"/>
      <c r="E238" s="867"/>
      <c r="F238" s="867"/>
      <c r="G238" s="419"/>
      <c r="H238" s="386"/>
      <c r="I238" s="419"/>
      <c r="J238" s="419"/>
      <c r="K238" s="419"/>
      <c r="L238" s="419"/>
      <c r="M238" s="420"/>
      <c r="N238" s="397"/>
      <c r="O238" s="398" t="b">
        <f t="shared" si="111"/>
        <v>0</v>
      </c>
      <c r="P238" s="399"/>
      <c r="Q238" s="398" t="b">
        <f t="shared" si="112"/>
        <v>0</v>
      </c>
      <c r="R238" s="399"/>
      <c r="S238" s="398" t="b">
        <f t="shared" si="113"/>
        <v>0</v>
      </c>
      <c r="T238" s="399"/>
      <c r="U238" s="398" t="b">
        <f t="shared" si="95"/>
        <v>0</v>
      </c>
      <c r="V238" s="399"/>
      <c r="W238" s="398" t="b">
        <f t="shared" si="96"/>
        <v>0</v>
      </c>
      <c r="X238" s="399"/>
      <c r="Y238" s="398" t="b">
        <f t="shared" si="114"/>
        <v>0</v>
      </c>
      <c r="Z238" s="399"/>
      <c r="AA238" s="398" t="b">
        <f t="shared" si="97"/>
        <v>0</v>
      </c>
      <c r="AB238" s="434">
        <f t="shared" si="98"/>
        <v>0</v>
      </c>
      <c r="AC238" s="400" t="str">
        <f t="shared" si="99"/>
        <v>Débil</v>
      </c>
      <c r="AD238" s="401"/>
      <c r="AE238" s="402" t="str">
        <f t="shared" si="115"/>
        <v>Débil</v>
      </c>
      <c r="AF238" s="403" t="str">
        <f t="shared" si="100"/>
        <v>0</v>
      </c>
      <c r="AG238" s="863"/>
      <c r="AH238" s="850"/>
      <c r="AI238" s="840"/>
      <c r="AJ238" s="841"/>
      <c r="AK238" s="840"/>
      <c r="AL238" s="840"/>
      <c r="AM238" s="840"/>
      <c r="AN238" s="841"/>
      <c r="AO238" s="840"/>
      <c r="AP238" s="840"/>
      <c r="AQ238" s="844"/>
      <c r="AR238" s="840"/>
      <c r="AS238" s="840"/>
      <c r="AT238" s="845"/>
    </row>
    <row r="239" spans="2:46" s="396" customFormat="1" x14ac:dyDescent="0.3">
      <c r="B239" s="949">
        <v>77</v>
      </c>
      <c r="C239" s="946">
        <f>'3-IDENTIFICACIÓN DEL RIESGO'!B87</f>
        <v>0</v>
      </c>
      <c r="D239" s="840">
        <f>'3-IDENTIFICACIÓN DEL RIESGO'!E87</f>
        <v>0</v>
      </c>
      <c r="E239" s="867">
        <f>'3-IDENTIFICACIÓN DEL RIESGO'!G87</f>
        <v>0</v>
      </c>
      <c r="F239" s="867"/>
      <c r="G239" s="419"/>
      <c r="H239" s="386"/>
      <c r="I239" s="419"/>
      <c r="J239" s="419"/>
      <c r="K239" s="419"/>
      <c r="L239" s="419"/>
      <c r="M239" s="420"/>
      <c r="N239" s="397"/>
      <c r="O239" s="398" t="b">
        <f t="shared" si="111"/>
        <v>0</v>
      </c>
      <c r="P239" s="399"/>
      <c r="Q239" s="398" t="b">
        <f t="shared" si="112"/>
        <v>0</v>
      </c>
      <c r="R239" s="399"/>
      <c r="S239" s="398" t="b">
        <f t="shared" si="113"/>
        <v>0</v>
      </c>
      <c r="T239" s="399"/>
      <c r="U239" s="398" t="b">
        <f t="shared" si="95"/>
        <v>0</v>
      </c>
      <c r="V239" s="399"/>
      <c r="W239" s="398" t="b">
        <f t="shared" si="96"/>
        <v>0</v>
      </c>
      <c r="X239" s="399"/>
      <c r="Y239" s="398" t="b">
        <f t="shared" si="114"/>
        <v>0</v>
      </c>
      <c r="Z239" s="399"/>
      <c r="AA239" s="398" t="b">
        <f t="shared" si="97"/>
        <v>0</v>
      </c>
      <c r="AB239" s="434">
        <f t="shared" si="98"/>
        <v>0</v>
      </c>
      <c r="AC239" s="400" t="str">
        <f t="shared" si="99"/>
        <v>Débil</v>
      </c>
      <c r="AD239" s="401"/>
      <c r="AE239" s="402" t="str">
        <f t="shared" si="115"/>
        <v>Débil</v>
      </c>
      <c r="AF239" s="403" t="str">
        <f t="shared" si="100"/>
        <v>0</v>
      </c>
      <c r="AG239" s="861"/>
      <c r="AH239" s="850" t="e">
        <f>(AF239+AF240+AF241)/AG239</f>
        <v>#DIV/0!</v>
      </c>
      <c r="AI239" s="840" t="e">
        <f>IF(AH239&lt;50,"Débil",IF(AH239&lt;=99,"Moderado",IF(AH239=100,"Fuerte",IF(AH239="","ERROR"))))</f>
        <v>#DIV/0!</v>
      </c>
      <c r="AJ239" s="841"/>
      <c r="AK239" s="840" t="e">
        <f>IF(AI239="Débil",0,IF(AND(AI239="Moderado",AJ239="Directamente"),1,IF(AND(AI239="Moderado",AJ239="No disminuye"),0,IF(AND(AI239="Fuerte",AJ239="Directamente"),2,IF(AND(AI239="Fuerte",AJ239="No disminuye"),0)))))</f>
        <v>#DIV/0!</v>
      </c>
      <c r="AL239" s="840" t="e">
        <f>'4-VALORACIÓN DEL RIESGO'!P86-'5-CONTROLES'!AK239:AK241</f>
        <v>#DIV/0!</v>
      </c>
      <c r="AM239" s="840" t="e">
        <f>IF(AL239=5,"Casi Seguro",IF(AL239=4,"Probable",IF(AL239=3,"Posible",IF(AL239=2,"Improbable",IF(AL239=1,"Rara Vez",IF(AL239=0,"Rara Vez",IF(AL239&lt;0,"Rara Vez")))))))</f>
        <v>#DIV/0!</v>
      </c>
      <c r="AN239" s="841"/>
      <c r="AO239" s="840" t="e">
        <f>IF(AI239="Débil",0,IF(AND(AI239="Moderado",AN239="Directamente"),1,IF(AND(AI239="Moderado",AN239="Indirectamente"),0,IF(AND(AI239="Moderado",AN239="No disminuye"),0,IF(AND(AI239="Fuerte",AN239="Directamente"),2,IF(AND(AI239="Fuerte",AN239="Indirectamente"),1,IF(AND(AI239="Fuerte",AN239="No disminuye"),0)))))))</f>
        <v>#DIV/0!</v>
      </c>
      <c r="AP239" s="840" t="e">
        <f>'4-VALORACIÓN DEL RIESGO'!Z86-'5-CONTROLES'!AO239:AO241</f>
        <v>#DIV/0!</v>
      </c>
      <c r="AQ239" s="842" t="e">
        <f>IF(AP239&lt;=1,"Insignificante",IF(AP239=2,"Menor",IF(AP239=3,"Moderado",IF(AP239=4,"Mayor",IF(AP239&gt;=5,"Catastrófico")))))</f>
        <v>#DIV/0!</v>
      </c>
      <c r="AR239" s="840" t="e">
        <f t="shared" ref="AR239" si="119">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840"/>
      <c r="AT239" s="845"/>
    </row>
    <row r="240" spans="2:46" s="396" customFormat="1" x14ac:dyDescent="0.3">
      <c r="B240" s="949"/>
      <c r="C240" s="946"/>
      <c r="D240" s="840"/>
      <c r="E240" s="867"/>
      <c r="F240" s="867"/>
      <c r="G240" s="419"/>
      <c r="H240" s="386"/>
      <c r="I240" s="419"/>
      <c r="J240" s="419"/>
      <c r="K240" s="419"/>
      <c r="L240" s="419"/>
      <c r="M240" s="420"/>
      <c r="N240" s="397"/>
      <c r="O240" s="398" t="b">
        <f t="shared" si="111"/>
        <v>0</v>
      </c>
      <c r="P240" s="399"/>
      <c r="Q240" s="398" t="b">
        <f t="shared" si="112"/>
        <v>0</v>
      </c>
      <c r="R240" s="399"/>
      <c r="S240" s="398" t="b">
        <f t="shared" si="113"/>
        <v>0</v>
      </c>
      <c r="T240" s="399"/>
      <c r="U240" s="398" t="b">
        <f t="shared" si="95"/>
        <v>0</v>
      </c>
      <c r="V240" s="399"/>
      <c r="W240" s="398" t="b">
        <f t="shared" si="96"/>
        <v>0</v>
      </c>
      <c r="X240" s="399"/>
      <c r="Y240" s="398" t="b">
        <f t="shared" si="114"/>
        <v>0</v>
      </c>
      <c r="Z240" s="399"/>
      <c r="AA240" s="398" t="b">
        <f t="shared" si="97"/>
        <v>0</v>
      </c>
      <c r="AB240" s="434">
        <f t="shared" si="98"/>
        <v>0</v>
      </c>
      <c r="AC240" s="400" t="str">
        <f t="shared" si="99"/>
        <v>Débil</v>
      </c>
      <c r="AD240" s="401"/>
      <c r="AE240" s="402" t="str">
        <f t="shared" si="115"/>
        <v>Débil</v>
      </c>
      <c r="AF240" s="403" t="str">
        <f t="shared" si="100"/>
        <v>0</v>
      </c>
      <c r="AG240" s="862"/>
      <c r="AH240" s="850"/>
      <c r="AI240" s="840"/>
      <c r="AJ240" s="841"/>
      <c r="AK240" s="840"/>
      <c r="AL240" s="840"/>
      <c r="AM240" s="840"/>
      <c r="AN240" s="841"/>
      <c r="AO240" s="840"/>
      <c r="AP240" s="840"/>
      <c r="AQ240" s="843"/>
      <c r="AR240" s="840"/>
      <c r="AS240" s="840"/>
      <c r="AT240" s="845"/>
    </row>
    <row r="241" spans="2:46" s="396" customFormat="1" ht="19.5" thickBot="1" x14ac:dyDescent="0.35">
      <c r="B241" s="949"/>
      <c r="C241" s="947"/>
      <c r="D241" s="948"/>
      <c r="E241" s="868"/>
      <c r="F241" s="868"/>
      <c r="G241" s="437"/>
      <c r="H241" s="438"/>
      <c r="I241" s="437"/>
      <c r="J241" s="437"/>
      <c r="K241" s="437"/>
      <c r="L241" s="437"/>
      <c r="M241" s="439"/>
      <c r="N241" s="397"/>
      <c r="O241" s="398" t="b">
        <f t="shared" si="111"/>
        <v>0</v>
      </c>
      <c r="P241" s="399"/>
      <c r="Q241" s="398" t="b">
        <f t="shared" si="112"/>
        <v>0</v>
      </c>
      <c r="R241" s="399"/>
      <c r="S241" s="398" t="b">
        <f t="shared" si="113"/>
        <v>0</v>
      </c>
      <c r="T241" s="399"/>
      <c r="U241" s="398" t="b">
        <f t="shared" si="95"/>
        <v>0</v>
      </c>
      <c r="V241" s="399"/>
      <c r="W241" s="398" t="b">
        <f t="shared" si="96"/>
        <v>0</v>
      </c>
      <c r="X241" s="399"/>
      <c r="Y241" s="398" t="b">
        <f t="shared" si="114"/>
        <v>0</v>
      </c>
      <c r="Z241" s="399"/>
      <c r="AA241" s="398" t="b">
        <f t="shared" si="97"/>
        <v>0</v>
      </c>
      <c r="AB241" s="434">
        <f t="shared" si="98"/>
        <v>0</v>
      </c>
      <c r="AC241" s="400" t="str">
        <f t="shared" si="99"/>
        <v>Débil</v>
      </c>
      <c r="AD241" s="432"/>
      <c r="AE241" s="431" t="str">
        <f t="shared" si="115"/>
        <v>Débil</v>
      </c>
      <c r="AF241" s="403" t="str">
        <f t="shared" si="100"/>
        <v>0</v>
      </c>
      <c r="AG241" s="863"/>
      <c r="AH241" s="850"/>
      <c r="AI241" s="840"/>
      <c r="AJ241" s="841"/>
      <c r="AK241" s="840"/>
      <c r="AL241" s="840"/>
      <c r="AM241" s="840"/>
      <c r="AN241" s="841"/>
      <c r="AO241" s="840"/>
      <c r="AP241" s="840"/>
      <c r="AQ241" s="844"/>
      <c r="AR241" s="840"/>
      <c r="AS241" s="840"/>
      <c r="AT241" s="845"/>
    </row>
    <row r="242" spans="2:46" s="396" customFormat="1" hidden="1" x14ac:dyDescent="0.3">
      <c r="C242" s="440"/>
      <c r="D242" s="441"/>
      <c r="E242" s="441"/>
      <c r="F242" s="442"/>
      <c r="G242" s="442"/>
      <c r="H242" s="443"/>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4"/>
      <c r="AF242" s="442"/>
      <c r="AG242" s="442"/>
      <c r="AH242" s="443"/>
      <c r="AI242" s="443"/>
      <c r="AJ242" s="442"/>
      <c r="AK242" s="442"/>
      <c r="AL242" s="442"/>
      <c r="AM242" s="442"/>
      <c r="AN242" s="442"/>
      <c r="AO242" s="442"/>
      <c r="AP242" s="442"/>
      <c r="AQ242" s="442"/>
      <c r="AR242" s="445"/>
      <c r="AS242" s="445"/>
      <c r="AT242" s="446"/>
    </row>
    <row r="243" spans="2:46" s="396" customFormat="1" ht="66.75" hidden="1" customHeight="1" x14ac:dyDescent="0.3">
      <c r="C243" s="440"/>
      <c r="D243" s="445"/>
      <c r="E243" s="445"/>
      <c r="F243" s="445"/>
      <c r="G243" s="445"/>
      <c r="H243" s="443"/>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c r="AF243" s="445"/>
      <c r="AG243" s="445"/>
      <c r="AH243" s="447"/>
      <c r="AI243" s="447"/>
      <c r="AJ243" s="445"/>
      <c r="AK243" s="445"/>
      <c r="AL243" s="445"/>
      <c r="AM243" s="445"/>
      <c r="AN243" s="445"/>
      <c r="AO243" s="445"/>
      <c r="AP243" s="445"/>
      <c r="AQ243" s="445"/>
      <c r="AR243" s="445"/>
      <c r="AS243" s="445"/>
      <c r="AT243" s="446"/>
    </row>
    <row r="244" spans="2:46" s="396" customFormat="1" ht="42.75" hidden="1" customHeight="1" thickBot="1" x14ac:dyDescent="0.35">
      <c r="C244" s="448"/>
      <c r="D244" s="449"/>
      <c r="E244" s="449"/>
      <c r="F244" s="449"/>
      <c r="G244" s="449"/>
      <c r="H244" s="450"/>
      <c r="I244" s="449"/>
      <c r="J244" s="449"/>
      <c r="K244" s="449"/>
      <c r="L244" s="449"/>
      <c r="M244" s="449"/>
      <c r="N244" s="449"/>
      <c r="O244" s="449"/>
      <c r="P244" s="449"/>
      <c r="Q244" s="449"/>
      <c r="R244" s="449"/>
      <c r="S244" s="449"/>
      <c r="T244" s="449"/>
      <c r="U244" s="449"/>
      <c r="V244" s="449"/>
      <c r="W244" s="449"/>
      <c r="X244" s="449"/>
      <c r="Y244" s="449"/>
      <c r="Z244" s="449"/>
      <c r="AA244" s="449"/>
      <c r="AB244" s="449"/>
      <c r="AC244" s="449"/>
      <c r="AD244" s="449"/>
      <c r="AE244" s="449"/>
      <c r="AF244" s="449"/>
      <c r="AG244" s="449"/>
      <c r="AH244" s="451"/>
      <c r="AI244" s="451"/>
      <c r="AJ244" s="449"/>
      <c r="AK244" s="449"/>
      <c r="AL244" s="449"/>
      <c r="AM244" s="449"/>
      <c r="AN244" s="449"/>
      <c r="AO244" s="449"/>
      <c r="AP244" s="449"/>
      <c r="AQ244" s="449"/>
      <c r="AR244" s="449"/>
      <c r="AS244" s="449"/>
      <c r="AT244" s="452"/>
    </row>
  </sheetData>
  <sheetProtection autoFilter="0" pivotTables="0"/>
  <autoFilter ref="A10:AU241" xr:uid="{B724AF97-9FAC-4C17-AFDE-335A7AC73686}">
    <filterColumn colId="4" showButton="0"/>
    <filterColumn colId="43" showButton="0"/>
  </autoFilter>
  <dataConsolidate/>
  <mergeCells count="1357">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CRITERIOS'!$C$69:$C$74</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245"/>
  <sheetViews>
    <sheetView tabSelected="1" zoomScaleNormal="100" zoomScalePageLayoutView="70" workbookViewId="0"/>
  </sheetViews>
  <sheetFormatPr baseColWidth="10" defaultColWidth="9.140625" defaultRowHeight="27.75" customHeight="1" x14ac:dyDescent="0.25"/>
  <cols>
    <col min="1" max="1" width="1.85546875" style="494" customWidth="1"/>
    <col min="2" max="2" width="35.7109375" style="485" customWidth="1"/>
    <col min="3" max="3" width="9.28515625" style="486" customWidth="1"/>
    <col min="4" max="4" width="38.85546875" style="485" customWidth="1"/>
    <col min="5" max="5" width="20.140625" style="485" customWidth="1"/>
    <col min="6" max="6" width="110.28515625" style="485" customWidth="1"/>
    <col min="7" max="7" width="93.42578125" style="485" customWidth="1"/>
    <col min="8" max="9" width="5.7109375" style="485" customWidth="1"/>
    <col min="10" max="11" width="10.7109375" style="485" customWidth="1"/>
    <col min="12" max="12" width="12.5703125" style="485" customWidth="1"/>
    <col min="13" max="13" width="64.5703125" style="485" customWidth="1"/>
    <col min="14" max="14" width="56.140625" style="485" customWidth="1"/>
    <col min="15" max="15" width="37.140625" style="485" customWidth="1"/>
    <col min="16" max="16" width="19.140625" style="485" customWidth="1"/>
    <col min="17" max="17" width="58.28515625" style="485" customWidth="1"/>
    <col min="18" max="18" width="13.28515625" style="485" customWidth="1"/>
    <col min="19" max="19" width="13.7109375" style="485" customWidth="1"/>
    <col min="20" max="20" width="12.42578125" style="485" customWidth="1"/>
    <col min="21" max="21" width="12.5703125" style="485" customWidth="1"/>
    <col min="22" max="23" width="5.7109375" style="485" customWidth="1"/>
    <col min="24" max="25" width="10.7109375" style="485" customWidth="1"/>
    <col min="26" max="26" width="102.42578125" style="485" customWidth="1"/>
    <col min="27" max="27" width="56.28515625" style="485" customWidth="1"/>
    <col min="28" max="28" width="11.7109375" style="485" customWidth="1"/>
    <col min="29" max="29" width="101.5703125" style="485" customWidth="1"/>
    <col min="30" max="30" width="35.85546875" style="485" customWidth="1"/>
    <col min="31" max="31" width="50.5703125" style="485" customWidth="1"/>
    <col min="32" max="32" width="23.7109375" style="485" bestFit="1" customWidth="1"/>
    <col min="33" max="44" width="10.7109375" style="485" customWidth="1"/>
    <col min="45" max="45" width="20.7109375" style="494" customWidth="1"/>
    <col min="46" max="47" width="150.7109375" style="494" customWidth="1"/>
    <col min="48" max="16384" width="9.140625" style="485"/>
  </cols>
  <sheetData>
    <row r="1" spans="2:56" ht="27.75" customHeight="1" thickBot="1" x14ac:dyDescent="0.3">
      <c r="AS1" s="485"/>
      <c r="AT1" s="485"/>
      <c r="AU1" s="485"/>
    </row>
    <row r="2" spans="2:56" ht="27.75" customHeight="1" x14ac:dyDescent="0.25">
      <c r="B2" s="652"/>
      <c r="C2" s="653"/>
      <c r="D2" s="653"/>
      <c r="E2" s="821" t="s">
        <v>148</v>
      </c>
      <c r="F2" s="821"/>
      <c r="G2" s="977" t="s">
        <v>585</v>
      </c>
      <c r="H2" s="977"/>
      <c r="I2" s="977"/>
      <c r="J2" s="977"/>
      <c r="K2" s="977"/>
      <c r="L2" s="977"/>
      <c r="M2" s="977"/>
      <c r="N2" s="977"/>
      <c r="O2" s="977"/>
      <c r="P2" s="977"/>
      <c r="Q2" s="977"/>
      <c r="R2" s="977"/>
      <c r="S2" s="977"/>
      <c r="T2" s="977"/>
      <c r="U2" s="977"/>
      <c r="V2" s="977"/>
      <c r="W2" s="977"/>
      <c r="X2" s="977"/>
      <c r="Y2" s="977"/>
      <c r="Z2" s="977"/>
      <c r="AA2" s="977"/>
      <c r="AB2" s="977"/>
      <c r="AC2" s="977"/>
      <c r="AD2" s="977"/>
      <c r="AE2" s="977"/>
      <c r="AF2" s="977"/>
      <c r="AG2" s="977"/>
      <c r="AH2" s="977"/>
      <c r="AI2" s="977"/>
      <c r="AJ2" s="977"/>
      <c r="AK2" s="977"/>
      <c r="AL2" s="977"/>
      <c r="AM2" s="977"/>
      <c r="AN2" s="977"/>
      <c r="AO2" s="977"/>
      <c r="AP2" s="977"/>
      <c r="AQ2" s="977"/>
      <c r="AR2" s="977"/>
      <c r="AS2" s="977"/>
      <c r="AT2" s="517" t="s">
        <v>149</v>
      </c>
      <c r="AU2" s="563" t="s">
        <v>588</v>
      </c>
      <c r="AV2" s="535"/>
      <c r="AW2" s="535"/>
      <c r="AX2" s="535"/>
      <c r="AY2" s="535"/>
      <c r="AZ2" s="535"/>
      <c r="BA2" s="535"/>
      <c r="BB2" s="535"/>
      <c r="BC2" s="535"/>
      <c r="BD2" s="535"/>
    </row>
    <row r="3" spans="2:56" ht="27.75" customHeight="1" x14ac:dyDescent="0.25">
      <c r="B3" s="654"/>
      <c r="C3" s="655"/>
      <c r="D3" s="655"/>
      <c r="E3" s="822" t="s">
        <v>150</v>
      </c>
      <c r="F3" s="822"/>
      <c r="G3" s="721" t="s">
        <v>586</v>
      </c>
      <c r="H3" s="721"/>
      <c r="I3" s="721"/>
      <c r="J3" s="721"/>
      <c r="K3" s="721"/>
      <c r="L3" s="721"/>
      <c r="M3" s="721"/>
      <c r="N3" s="721"/>
      <c r="O3" s="721"/>
      <c r="P3" s="721"/>
      <c r="Q3" s="721"/>
      <c r="R3" s="721"/>
      <c r="S3" s="721"/>
      <c r="T3" s="721"/>
      <c r="U3" s="721"/>
      <c r="V3" s="721"/>
      <c r="W3" s="721"/>
      <c r="X3" s="721"/>
      <c r="Y3" s="721"/>
      <c r="Z3" s="721"/>
      <c r="AA3" s="721"/>
      <c r="AB3" s="721"/>
      <c r="AC3" s="721"/>
      <c r="AD3" s="721"/>
      <c r="AE3" s="721"/>
      <c r="AF3" s="721"/>
      <c r="AG3" s="721"/>
      <c r="AH3" s="721"/>
      <c r="AI3" s="721"/>
      <c r="AJ3" s="721"/>
      <c r="AK3" s="721"/>
      <c r="AL3" s="721"/>
      <c r="AM3" s="721"/>
      <c r="AN3" s="721"/>
      <c r="AO3" s="721"/>
      <c r="AP3" s="721"/>
      <c r="AQ3" s="721"/>
      <c r="AR3" s="721"/>
      <c r="AS3" s="721"/>
      <c r="AT3" s="518" t="s">
        <v>151</v>
      </c>
      <c r="AU3" s="564">
        <v>2</v>
      </c>
      <c r="AV3" s="535"/>
      <c r="AW3" s="535"/>
      <c r="AX3" s="535"/>
      <c r="AY3" s="535"/>
      <c r="AZ3" s="535"/>
      <c r="BA3" s="535"/>
      <c r="BB3" s="535"/>
      <c r="BC3" s="535"/>
      <c r="BD3" s="535"/>
    </row>
    <row r="4" spans="2:56" ht="27.75" customHeight="1" thickBot="1" x14ac:dyDescent="0.3">
      <c r="B4" s="960"/>
      <c r="C4" s="961"/>
      <c r="D4" s="961"/>
      <c r="E4" s="959" t="s">
        <v>152</v>
      </c>
      <c r="F4" s="959"/>
      <c r="G4" s="978" t="s">
        <v>587</v>
      </c>
      <c r="H4" s="978"/>
      <c r="I4" s="978"/>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c r="AK4" s="978"/>
      <c r="AL4" s="978"/>
      <c r="AM4" s="978"/>
      <c r="AN4" s="978"/>
      <c r="AO4" s="978"/>
      <c r="AP4" s="978"/>
      <c r="AQ4" s="978"/>
      <c r="AR4" s="978"/>
      <c r="AS4" s="978"/>
      <c r="AT4" s="565" t="s">
        <v>874</v>
      </c>
      <c r="AU4" s="566">
        <v>43776</v>
      </c>
      <c r="AV4" s="535"/>
      <c r="AW4" s="535"/>
      <c r="AX4" s="535"/>
      <c r="AY4" s="535"/>
      <c r="AZ4" s="535"/>
      <c r="BA4" s="535"/>
      <c r="BB4" s="535"/>
      <c r="BC4" s="535"/>
      <c r="BD4" s="535"/>
    </row>
    <row r="5" spans="2:56" ht="27.75" customHeight="1" thickBot="1" x14ac:dyDescent="0.3">
      <c r="B5" s="979" t="s">
        <v>585</v>
      </c>
      <c r="C5" s="980"/>
      <c r="D5" s="980"/>
      <c r="E5" s="980"/>
      <c r="F5" s="980"/>
      <c r="G5" s="980"/>
      <c r="H5" s="980"/>
      <c r="I5" s="980"/>
      <c r="J5" s="980"/>
      <c r="K5" s="980"/>
      <c r="L5" s="980"/>
      <c r="M5" s="980"/>
      <c r="N5" s="980"/>
      <c r="O5" s="980"/>
      <c r="P5" s="980"/>
      <c r="Q5" s="980"/>
      <c r="R5" s="980"/>
      <c r="S5" s="980"/>
      <c r="T5" s="980"/>
      <c r="U5" s="980"/>
      <c r="V5" s="980"/>
      <c r="W5" s="980"/>
      <c r="X5" s="980"/>
      <c r="Y5" s="980"/>
      <c r="Z5" s="980"/>
      <c r="AA5" s="980"/>
      <c r="AB5" s="980"/>
      <c r="AC5" s="980"/>
      <c r="AD5" s="980"/>
      <c r="AE5" s="980"/>
      <c r="AF5" s="980"/>
      <c r="AG5" s="980"/>
      <c r="AH5" s="980"/>
      <c r="AI5" s="980"/>
      <c r="AJ5" s="980"/>
      <c r="AK5" s="980"/>
      <c r="AL5" s="980"/>
      <c r="AM5" s="980"/>
      <c r="AN5" s="980"/>
      <c r="AO5" s="980"/>
      <c r="AP5" s="980"/>
      <c r="AQ5" s="980"/>
      <c r="AR5" s="980"/>
      <c r="AS5" s="980"/>
      <c r="AT5" s="980"/>
      <c r="AU5" s="980"/>
    </row>
    <row r="6" spans="2:56" ht="50.25" customHeight="1" thickBot="1" x14ac:dyDescent="0.3">
      <c r="B6" s="951" t="s">
        <v>180</v>
      </c>
      <c r="C6" s="952"/>
      <c r="D6" s="952"/>
      <c r="E6" s="952"/>
      <c r="F6" s="952"/>
      <c r="G6" s="962"/>
      <c r="H6" s="951" t="s">
        <v>30</v>
      </c>
      <c r="I6" s="952"/>
      <c r="J6" s="952"/>
      <c r="K6" s="962"/>
      <c r="L6" s="951" t="s">
        <v>33</v>
      </c>
      <c r="M6" s="952"/>
      <c r="N6" s="952"/>
      <c r="O6" s="952"/>
      <c r="P6" s="952"/>
      <c r="Q6" s="962"/>
      <c r="R6" s="951" t="s">
        <v>37</v>
      </c>
      <c r="S6" s="952"/>
      <c r="T6" s="952"/>
      <c r="U6" s="962"/>
      <c r="V6" s="951" t="s">
        <v>56</v>
      </c>
      <c r="W6" s="952"/>
      <c r="X6" s="952"/>
      <c r="Y6" s="962"/>
      <c r="Z6" s="951" t="s">
        <v>628</v>
      </c>
      <c r="AA6" s="962"/>
      <c r="AB6" s="951" t="s">
        <v>1</v>
      </c>
      <c r="AC6" s="952"/>
      <c r="AD6" s="952"/>
      <c r="AE6" s="952"/>
      <c r="AF6" s="952"/>
      <c r="AG6" s="976" t="s">
        <v>2118</v>
      </c>
      <c r="AH6" s="976"/>
      <c r="AI6" s="976"/>
      <c r="AJ6" s="976"/>
      <c r="AK6" s="976"/>
      <c r="AL6" s="976"/>
      <c r="AM6" s="976"/>
      <c r="AN6" s="976"/>
      <c r="AO6" s="976"/>
      <c r="AP6" s="976"/>
      <c r="AQ6" s="976"/>
      <c r="AR6" s="976"/>
      <c r="AS6" s="976"/>
      <c r="AT6" s="976"/>
      <c r="AU6" s="976"/>
    </row>
    <row r="7" spans="2:56" ht="87" customHeight="1" thickBot="1" x14ac:dyDescent="0.3">
      <c r="B7" s="567" t="s">
        <v>3</v>
      </c>
      <c r="C7" s="568" t="s">
        <v>2</v>
      </c>
      <c r="D7" s="536" t="s">
        <v>12</v>
      </c>
      <c r="E7" s="536" t="s">
        <v>13</v>
      </c>
      <c r="F7" s="536" t="s">
        <v>4</v>
      </c>
      <c r="G7" s="536" t="s">
        <v>5</v>
      </c>
      <c r="H7" s="537" t="s">
        <v>59</v>
      </c>
      <c r="I7" s="537" t="s">
        <v>6</v>
      </c>
      <c r="J7" s="537" t="s">
        <v>31</v>
      </c>
      <c r="K7" s="575" t="s">
        <v>0</v>
      </c>
      <c r="L7" s="569" t="s">
        <v>67</v>
      </c>
      <c r="M7" s="570" t="s">
        <v>34</v>
      </c>
      <c r="N7" s="538" t="s">
        <v>94</v>
      </c>
      <c r="O7" s="538" t="s">
        <v>35</v>
      </c>
      <c r="P7" s="538" t="s">
        <v>36</v>
      </c>
      <c r="Q7" s="538" t="s">
        <v>106</v>
      </c>
      <c r="R7" s="538" t="s">
        <v>38</v>
      </c>
      <c r="S7" s="538" t="s">
        <v>39</v>
      </c>
      <c r="T7" s="538" t="s">
        <v>58</v>
      </c>
      <c r="U7" s="538" t="s">
        <v>65</v>
      </c>
      <c r="V7" s="539" t="s">
        <v>59</v>
      </c>
      <c r="W7" s="539" t="s">
        <v>6</v>
      </c>
      <c r="X7" s="539" t="s">
        <v>40</v>
      </c>
      <c r="Y7" s="574" t="s">
        <v>0</v>
      </c>
      <c r="Z7" s="538" t="s">
        <v>629</v>
      </c>
      <c r="AA7" s="571" t="s">
        <v>821</v>
      </c>
      <c r="AB7" s="568" t="s">
        <v>61</v>
      </c>
      <c r="AC7" s="536" t="s">
        <v>41</v>
      </c>
      <c r="AD7" s="536" t="s">
        <v>62</v>
      </c>
      <c r="AE7" s="536" t="s">
        <v>42</v>
      </c>
      <c r="AF7" s="573" t="s">
        <v>866</v>
      </c>
      <c r="AG7" s="572" t="s">
        <v>44</v>
      </c>
      <c r="AH7" s="540" t="s">
        <v>45</v>
      </c>
      <c r="AI7" s="540" t="s">
        <v>46</v>
      </c>
      <c r="AJ7" s="540" t="s">
        <v>47</v>
      </c>
      <c r="AK7" s="540" t="s">
        <v>48</v>
      </c>
      <c r="AL7" s="540" t="s">
        <v>49</v>
      </c>
      <c r="AM7" s="540" t="s">
        <v>50</v>
      </c>
      <c r="AN7" s="540" t="s">
        <v>51</v>
      </c>
      <c r="AO7" s="540" t="s">
        <v>52</v>
      </c>
      <c r="AP7" s="540" t="s">
        <v>54</v>
      </c>
      <c r="AQ7" s="540" t="s">
        <v>55</v>
      </c>
      <c r="AR7" s="540" t="s">
        <v>53</v>
      </c>
      <c r="AS7" s="541" t="s">
        <v>2119</v>
      </c>
      <c r="AT7" s="541" t="s">
        <v>867</v>
      </c>
      <c r="AU7" s="542" t="s">
        <v>868</v>
      </c>
    </row>
    <row r="8" spans="2:56" ht="180" customHeight="1" x14ac:dyDescent="0.25">
      <c r="B8" s="966" t="str">
        <f>'3-IDENTIFICACIÓN DEL RIESGO'!B11</f>
        <v>Direccionamiento Estratégico</v>
      </c>
      <c r="C8" s="970">
        <v>1</v>
      </c>
      <c r="D8" s="963" t="str">
        <f>'3-IDENTIFICACIÓN DEL RIESGO'!G11</f>
        <v>Aprobar planes no pertinentes a la entidad.</v>
      </c>
      <c r="E8" s="963" t="str">
        <f>'3-IDENTIFICACIÓN DEL RIESGO'!N11</f>
        <v>Estratégicos</v>
      </c>
      <c r="F8" s="963"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963" t="str">
        <f>'3-IDENTIFICACIÓN DEL RIESGO'!L11</f>
        <v>Reprocesos. 
Retrasos en la entrega de resultados, informes y reportes.
Incumplimiento de metas.</v>
      </c>
      <c r="H8" s="965" t="str">
        <f>'4-VALORACIÓN DEL RIESGO'!Q10</f>
        <v>Posible</v>
      </c>
      <c r="I8" s="965" t="str">
        <f>'4-VALORACIÓN DEL RIESGO'!AA10</f>
        <v>Mayor</v>
      </c>
      <c r="J8" s="965" t="str">
        <f>'4-VALORACIÓN DEL RIESGO'!AB10</f>
        <v>Extremo</v>
      </c>
      <c r="K8" s="965" t="str">
        <f>'4-VALORACIÓN DEL RIESGO'!AC10</f>
        <v>Reducir</v>
      </c>
      <c r="L8" s="543" t="s">
        <v>69</v>
      </c>
      <c r="M8" s="544" t="str">
        <f>'5-CONTROLES'!M11</f>
        <v>Revisión y aprobación del Plan estrategico cuatrienal y de los Planes de Acción Anuales.</v>
      </c>
      <c r="N8" s="544" t="str">
        <f>'5-CONTROLES'!L11</f>
        <v>Acta de Sesión del Consejo Directivo</v>
      </c>
      <c r="O8" s="544" t="str">
        <f>'5-CONTROLES'!G11</f>
        <v>Consejo Dirtectivo</v>
      </c>
      <c r="P8" s="544" t="str">
        <f>'5-CONTROLES'!H11</f>
        <v>ANUAL</v>
      </c>
      <c r="Q8" s="968" t="s">
        <v>1651</v>
      </c>
      <c r="R8" s="544" t="str">
        <f>'5-CONTROLES'!AC11</f>
        <v>Fuerte</v>
      </c>
      <c r="S8" s="544" t="str">
        <f>'5-CONTROLES'!AD11</f>
        <v>Fuerte</v>
      </c>
      <c r="T8" s="544" t="str">
        <f>'5-CONTROLES'!AE11</f>
        <v>Fuerte</v>
      </c>
      <c r="U8" s="963" t="str">
        <f>'5-CONTROLES'!AI11</f>
        <v>Fuerte</v>
      </c>
      <c r="V8" s="964" t="str">
        <f>'5-CONTROLES'!AM11</f>
        <v>Rara Vez</v>
      </c>
      <c r="W8" s="964" t="str">
        <f>'5-CONTROLES'!AQ11</f>
        <v>Mayor</v>
      </c>
      <c r="X8" s="965" t="str">
        <f>'5-CONTROLES'!AR11</f>
        <v>Alto</v>
      </c>
      <c r="Y8" s="964" t="str">
        <f>'5-CONTROLES'!AT11</f>
        <v>Reducir</v>
      </c>
      <c r="Z8" s="969" t="s">
        <v>2035</v>
      </c>
      <c r="AA8" s="969" t="s">
        <v>1652</v>
      </c>
      <c r="AB8" s="184" t="s">
        <v>72</v>
      </c>
      <c r="AC8" s="545" t="s">
        <v>1715</v>
      </c>
      <c r="AD8" s="545" t="s">
        <v>716</v>
      </c>
      <c r="AE8" s="545" t="s">
        <v>1716</v>
      </c>
      <c r="AF8" s="546">
        <v>1</v>
      </c>
      <c r="AG8" s="281"/>
      <c r="AH8" s="281"/>
      <c r="AI8" s="281"/>
      <c r="AJ8" s="281"/>
      <c r="AK8" s="281"/>
      <c r="AL8" s="281"/>
      <c r="AM8" s="281"/>
      <c r="AN8" s="281"/>
      <c r="AO8" s="281">
        <v>1</v>
      </c>
      <c r="AP8" s="281"/>
      <c r="AQ8" s="281"/>
      <c r="AR8" s="281"/>
      <c r="AS8" s="281">
        <f>+SUM(AG8:AR8)</f>
        <v>1</v>
      </c>
      <c r="AT8" s="547" t="s">
        <v>2120</v>
      </c>
      <c r="AU8" s="548" t="s">
        <v>2121</v>
      </c>
    </row>
    <row r="9" spans="2:56" ht="180" hidden="1" customHeight="1" x14ac:dyDescent="0.25">
      <c r="B9" s="967"/>
      <c r="C9" s="758"/>
      <c r="D9" s="839"/>
      <c r="E9" s="839"/>
      <c r="F9" s="839"/>
      <c r="G9" s="839"/>
      <c r="H9" s="957"/>
      <c r="I9" s="957"/>
      <c r="J9" s="957"/>
      <c r="K9" s="957"/>
      <c r="L9" s="487" t="s">
        <v>353</v>
      </c>
      <c r="M9" s="516">
        <f>'5-CONTROLES'!M12</f>
        <v>0</v>
      </c>
      <c r="N9" s="516">
        <f>'5-CONTROLES'!L12</f>
        <v>0</v>
      </c>
      <c r="O9" s="516">
        <f>'5-CONTROLES'!G12</f>
        <v>0</v>
      </c>
      <c r="P9" s="516">
        <f>'5-CONTROLES'!H12</f>
        <v>0</v>
      </c>
      <c r="Q9" s="954"/>
      <c r="R9" s="516" t="str">
        <f>'5-CONTROLES'!AC12</f>
        <v>Débil</v>
      </c>
      <c r="S9" s="516">
        <f>'5-CONTROLES'!AD12</f>
        <v>0</v>
      </c>
      <c r="T9" s="516" t="str">
        <f>'5-CONTROLES'!AE12</f>
        <v>Débil</v>
      </c>
      <c r="U9" s="839"/>
      <c r="V9" s="956"/>
      <c r="W9" s="956"/>
      <c r="X9" s="957"/>
      <c r="Y9" s="956"/>
      <c r="Z9" s="953"/>
      <c r="AA9" s="953"/>
      <c r="AB9" s="515" t="s">
        <v>460</v>
      </c>
      <c r="AC9" s="488" t="s">
        <v>1717</v>
      </c>
      <c r="AD9" s="488" t="s">
        <v>716</v>
      </c>
      <c r="AE9" s="488" t="s">
        <v>1718</v>
      </c>
      <c r="AF9" s="520">
        <v>1</v>
      </c>
      <c r="AG9" s="513"/>
      <c r="AH9" s="513"/>
      <c r="AI9" s="513"/>
      <c r="AJ9" s="513"/>
      <c r="AK9" s="513"/>
      <c r="AL9" s="513"/>
      <c r="AM9" s="513">
        <v>1</v>
      </c>
      <c r="AN9" s="513"/>
      <c r="AO9" s="513"/>
      <c r="AP9" s="513"/>
      <c r="AQ9" s="513"/>
      <c r="AR9" s="513"/>
      <c r="AS9" s="513">
        <f t="shared" ref="AS9:AS71" si="0">+SUM(AG9:AR9)</f>
        <v>1</v>
      </c>
      <c r="AT9" s="514" t="s">
        <v>2122</v>
      </c>
      <c r="AU9" s="549" t="s">
        <v>2123</v>
      </c>
    </row>
    <row r="10" spans="2:56" ht="180" hidden="1" customHeight="1" x14ac:dyDescent="0.25">
      <c r="B10" s="967"/>
      <c r="C10" s="758"/>
      <c r="D10" s="839"/>
      <c r="E10" s="839"/>
      <c r="F10" s="839"/>
      <c r="G10" s="839"/>
      <c r="H10" s="957"/>
      <c r="I10" s="957"/>
      <c r="J10" s="957"/>
      <c r="K10" s="957"/>
      <c r="L10" s="487" t="s">
        <v>636</v>
      </c>
      <c r="M10" s="516">
        <f>'5-CONTROLES'!M13</f>
        <v>0</v>
      </c>
      <c r="N10" s="516">
        <f>'5-CONTROLES'!L13</f>
        <v>0</v>
      </c>
      <c r="O10" s="516">
        <f>'5-CONTROLES'!G13</f>
        <v>0</v>
      </c>
      <c r="P10" s="516">
        <f>'5-CONTROLES'!H13</f>
        <v>0</v>
      </c>
      <c r="Q10" s="954"/>
      <c r="R10" s="516" t="str">
        <f>'5-CONTROLES'!AC13</f>
        <v>Débil</v>
      </c>
      <c r="S10" s="516">
        <f>'5-CONTROLES'!AD13</f>
        <v>0</v>
      </c>
      <c r="T10" s="516" t="str">
        <f>'5-CONTROLES'!AE13</f>
        <v>Débil</v>
      </c>
      <c r="U10" s="839"/>
      <c r="V10" s="956"/>
      <c r="W10" s="956"/>
      <c r="X10" s="957"/>
      <c r="Y10" s="956"/>
      <c r="Z10" s="953"/>
      <c r="AA10" s="953"/>
      <c r="AB10" s="515" t="s">
        <v>637</v>
      </c>
      <c r="AC10" s="488" t="s">
        <v>1879</v>
      </c>
      <c r="AD10" s="488" t="s">
        <v>716</v>
      </c>
      <c r="AE10" s="488" t="s">
        <v>1880</v>
      </c>
      <c r="AF10" s="520">
        <v>1</v>
      </c>
      <c r="AG10" s="513"/>
      <c r="AH10" s="513"/>
      <c r="AI10" s="513"/>
      <c r="AJ10" s="513"/>
      <c r="AK10" s="513"/>
      <c r="AL10" s="513"/>
      <c r="AM10" s="513"/>
      <c r="AN10" s="513"/>
      <c r="AO10" s="513"/>
      <c r="AP10" s="513"/>
      <c r="AQ10" s="513"/>
      <c r="AR10" s="513">
        <v>1</v>
      </c>
      <c r="AS10" s="513">
        <f t="shared" si="0"/>
        <v>1</v>
      </c>
      <c r="AT10" s="514" t="s">
        <v>2124</v>
      </c>
      <c r="AU10" s="549" t="s">
        <v>2125</v>
      </c>
    </row>
    <row r="11" spans="2:56" ht="180" customHeight="1" x14ac:dyDescent="0.25">
      <c r="B11" s="967" t="str">
        <f>'3-IDENTIFICACIÓN DEL RIESGO'!B12</f>
        <v>Direccionamiento Estratégico</v>
      </c>
      <c r="C11" s="758">
        <v>2</v>
      </c>
      <c r="D11" s="839" t="str">
        <f>'3-IDENTIFICACIÓN DEL RIESGO'!G12</f>
        <v xml:space="preserve"> Inscribir proyectos de inversión no adecuados a las necesidades de la entidad.</v>
      </c>
      <c r="E11" s="839" t="str">
        <f>'3-IDENTIFICACIÓN DEL RIESGO'!N12</f>
        <v>Gerenciales</v>
      </c>
      <c r="F11" s="839"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839"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957" t="str">
        <f>'4-VALORACIÓN DEL RIESGO'!Q11</f>
        <v>Probable</v>
      </c>
      <c r="I11" s="957" t="str">
        <f>'4-VALORACIÓN DEL RIESGO'!AA11</f>
        <v>Catastrófico</v>
      </c>
      <c r="J11" s="957" t="str">
        <f>'4-VALORACIÓN DEL RIESGO'!AB11</f>
        <v>Extremo</v>
      </c>
      <c r="K11" s="957" t="str">
        <f>'4-VALORACIÓN DEL RIESGO'!AC11</f>
        <v>Reducir</v>
      </c>
      <c r="L11" s="487" t="s">
        <v>68</v>
      </c>
      <c r="M11" s="516" t="str">
        <f>'5-CONTROLES'!M14</f>
        <v xml:space="preserve">Revisar el proyecto de Inversión </v>
      </c>
      <c r="N11" s="516" t="str">
        <f>'5-CONTROLES'!L14</f>
        <v>Proyecto de inversión con observaciones</v>
      </c>
      <c r="O11" s="516" t="str">
        <f>'5-CONTROLES'!G14</f>
        <v>Oficina De Planeación</v>
      </c>
      <c r="P11" s="516" t="str">
        <f>'5-CONTROLES'!H14</f>
        <v>DIARIO</v>
      </c>
      <c r="Q11" s="954" t="s">
        <v>1480</v>
      </c>
      <c r="R11" s="516" t="str">
        <f>'5-CONTROLES'!AC14</f>
        <v>Fuerte</v>
      </c>
      <c r="S11" s="516" t="str">
        <f>'5-CONTROLES'!AD14</f>
        <v>Fuerte</v>
      </c>
      <c r="T11" s="516" t="str">
        <f>'5-CONTROLES'!AE14</f>
        <v>Fuerte</v>
      </c>
      <c r="U11" s="839" t="str">
        <f>'5-CONTROLES'!AI14</f>
        <v>Fuerte</v>
      </c>
      <c r="V11" s="956" t="str">
        <f>'5-CONTROLES'!AM14</f>
        <v>Improbable</v>
      </c>
      <c r="W11" s="956" t="str">
        <f>'5-CONTROLES'!AQ14</f>
        <v>Catastrófico</v>
      </c>
      <c r="X11" s="957" t="str">
        <f>'5-CONTROLES'!AR14</f>
        <v>Extremo</v>
      </c>
      <c r="Y11" s="956" t="str">
        <f>'5-CONTROLES'!AT14</f>
        <v>Reducir</v>
      </c>
      <c r="Z11" s="953" t="s">
        <v>1877</v>
      </c>
      <c r="AA11" s="953" t="s">
        <v>1878</v>
      </c>
      <c r="AB11" s="515" t="s">
        <v>73</v>
      </c>
      <c r="AC11" s="488" t="s">
        <v>1481</v>
      </c>
      <c r="AD11" s="488" t="s">
        <v>716</v>
      </c>
      <c r="AE11" s="488" t="s">
        <v>1483</v>
      </c>
      <c r="AF11" s="520">
        <v>1</v>
      </c>
      <c r="AG11" s="513"/>
      <c r="AH11" s="513"/>
      <c r="AI11" s="513"/>
      <c r="AJ11" s="513"/>
      <c r="AK11" s="513"/>
      <c r="AL11" s="513"/>
      <c r="AM11" s="513"/>
      <c r="AN11" s="513"/>
      <c r="AO11" s="513"/>
      <c r="AP11" s="513"/>
      <c r="AQ11" s="513">
        <v>1</v>
      </c>
      <c r="AR11" s="513"/>
      <c r="AS11" s="513">
        <f t="shared" si="0"/>
        <v>1</v>
      </c>
      <c r="AT11" s="514" t="s">
        <v>2126</v>
      </c>
      <c r="AU11" s="549"/>
    </row>
    <row r="12" spans="2:56" ht="180" customHeight="1" x14ac:dyDescent="0.25">
      <c r="B12" s="967"/>
      <c r="C12" s="758"/>
      <c r="D12" s="839"/>
      <c r="E12" s="839"/>
      <c r="F12" s="839"/>
      <c r="G12" s="839"/>
      <c r="H12" s="957"/>
      <c r="I12" s="957"/>
      <c r="J12" s="957"/>
      <c r="K12" s="957"/>
      <c r="L12" s="487" t="s">
        <v>354</v>
      </c>
      <c r="M12" s="516" t="str">
        <f>'5-CONTROLES'!M15</f>
        <v>Realizar control de formulación</v>
      </c>
      <c r="N12" s="516" t="str">
        <f>'5-CONTROLES'!L15</f>
        <v>Proyecto de inversión con observaciones</v>
      </c>
      <c r="O12" s="516" t="str">
        <f>'5-CONTROLES'!G15</f>
        <v>Oficina De Planeación</v>
      </c>
      <c r="P12" s="516" t="str">
        <f>'5-CONTROLES'!H15</f>
        <v>DIARIO</v>
      </c>
      <c r="Q12" s="954"/>
      <c r="R12" s="516" t="str">
        <f>'5-CONTROLES'!AC15</f>
        <v>Fuerte</v>
      </c>
      <c r="S12" s="516" t="str">
        <f>'5-CONTROLES'!AD15</f>
        <v>Fuerte</v>
      </c>
      <c r="T12" s="516" t="str">
        <f>'5-CONTROLES'!AE15</f>
        <v>Fuerte</v>
      </c>
      <c r="U12" s="839"/>
      <c r="V12" s="956"/>
      <c r="W12" s="956"/>
      <c r="X12" s="957"/>
      <c r="Y12" s="956"/>
      <c r="Z12" s="953"/>
      <c r="AA12" s="953"/>
      <c r="AB12" s="515" t="s">
        <v>461</v>
      </c>
      <c r="AC12" s="488" t="s">
        <v>1482</v>
      </c>
      <c r="AD12" s="488" t="s">
        <v>716</v>
      </c>
      <c r="AE12" s="488" t="s">
        <v>1975</v>
      </c>
      <c r="AF12" s="520">
        <v>30</v>
      </c>
      <c r="AG12" s="513"/>
      <c r="AH12" s="513"/>
      <c r="AI12" s="513"/>
      <c r="AJ12" s="513"/>
      <c r="AK12" s="513">
        <v>35</v>
      </c>
      <c r="AL12" s="513"/>
      <c r="AM12" s="513"/>
      <c r="AN12" s="513"/>
      <c r="AO12" s="513"/>
      <c r="AP12" s="513"/>
      <c r="AQ12" s="513"/>
      <c r="AR12" s="513"/>
      <c r="AS12" s="513">
        <f t="shared" si="0"/>
        <v>35</v>
      </c>
      <c r="AT12" s="514" t="s">
        <v>2127</v>
      </c>
      <c r="AU12" s="549" t="s">
        <v>2128</v>
      </c>
    </row>
    <row r="13" spans="2:56" ht="180" hidden="1" customHeight="1" x14ac:dyDescent="0.25">
      <c r="B13" s="967"/>
      <c r="C13" s="758"/>
      <c r="D13" s="839"/>
      <c r="E13" s="839"/>
      <c r="F13" s="839"/>
      <c r="G13" s="839"/>
      <c r="H13" s="957"/>
      <c r="I13" s="957"/>
      <c r="J13" s="957"/>
      <c r="K13" s="957"/>
      <c r="L13" s="487" t="s">
        <v>638</v>
      </c>
      <c r="M13" s="516">
        <f>'5-CONTROLES'!M16</f>
        <v>0</v>
      </c>
      <c r="N13" s="516">
        <f>'5-CONTROLES'!L16</f>
        <v>0</v>
      </c>
      <c r="O13" s="516">
        <f>'5-CONTROLES'!G16</f>
        <v>0</v>
      </c>
      <c r="P13" s="516">
        <f>'5-CONTROLES'!H16</f>
        <v>0</v>
      </c>
      <c r="Q13" s="954"/>
      <c r="R13" s="516" t="str">
        <f>'5-CONTROLES'!AC16</f>
        <v>Débil</v>
      </c>
      <c r="S13" s="516">
        <f>'5-CONTROLES'!AD16</f>
        <v>0</v>
      </c>
      <c r="T13" s="516" t="str">
        <f>'5-CONTROLES'!AE16</f>
        <v>Débil</v>
      </c>
      <c r="U13" s="839"/>
      <c r="V13" s="956"/>
      <c r="W13" s="956"/>
      <c r="X13" s="957"/>
      <c r="Y13" s="956"/>
      <c r="Z13" s="953"/>
      <c r="AA13" s="953"/>
      <c r="AB13" s="515" t="s">
        <v>642</v>
      </c>
      <c r="AC13" s="488" t="s">
        <v>1881</v>
      </c>
      <c r="AD13" s="488" t="s">
        <v>716</v>
      </c>
      <c r="AE13" s="488" t="s">
        <v>1484</v>
      </c>
      <c r="AF13" s="489">
        <v>1</v>
      </c>
      <c r="AG13" s="521"/>
      <c r="AH13" s="521"/>
      <c r="AI13" s="521"/>
      <c r="AJ13" s="521">
        <v>1</v>
      </c>
      <c r="AK13" s="521"/>
      <c r="AL13" s="521"/>
      <c r="AM13" s="521"/>
      <c r="AN13" s="521"/>
      <c r="AO13" s="521"/>
      <c r="AP13" s="521"/>
      <c r="AQ13" s="521"/>
      <c r="AR13" s="521"/>
      <c r="AS13" s="521">
        <f t="shared" si="0"/>
        <v>1</v>
      </c>
      <c r="AT13" s="514" t="s">
        <v>2129</v>
      </c>
      <c r="AU13" s="549" t="s">
        <v>2130</v>
      </c>
    </row>
    <row r="14" spans="2:56" ht="180" customHeight="1" x14ac:dyDescent="0.25">
      <c r="B14" s="967" t="str">
        <f>'3-IDENTIFICACIÓN DEL RIESGO'!B13</f>
        <v>Direccionamiento Estratégico</v>
      </c>
      <c r="C14" s="758">
        <v>3</v>
      </c>
      <c r="D14" s="839" t="str">
        <f>'3-IDENTIFICACIÓN DEL RIESGO'!G13</f>
        <v>Planeación inoportuna de cada vigencia</v>
      </c>
      <c r="E14" s="839" t="str">
        <f>'3-IDENTIFICACIÓN DEL RIESGO'!N13</f>
        <v>Gerenciales</v>
      </c>
      <c r="F14" s="839"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839" t="str">
        <f>'3-IDENTIFICACIÓN DEL RIESGO'!L13</f>
        <v xml:space="preserve">Retrasos en las metas y compromisos institucionales. 
Retrasos en la ejecución de los proyectos. 
Pérdida de imagen institucional. </v>
      </c>
      <c r="H14" s="957" t="str">
        <f>'4-VALORACIÓN DEL RIESGO'!Q12</f>
        <v>Posible</v>
      </c>
      <c r="I14" s="957" t="str">
        <f>'4-VALORACIÓN DEL RIESGO'!AA12</f>
        <v>Mayor</v>
      </c>
      <c r="J14" s="957" t="str">
        <f>'4-VALORACIÓN DEL RIESGO'!AB12</f>
        <v>Extremo</v>
      </c>
      <c r="K14" s="957" t="str">
        <f>'4-VALORACIÓN DEL RIESGO'!AC12</f>
        <v>Reducir</v>
      </c>
      <c r="L14" s="487" t="s">
        <v>70</v>
      </c>
      <c r="M14" s="516" t="str">
        <f>'5-CONTROLES'!M17</f>
        <v>Preaprobar Plan de Acción Anual Institucional</v>
      </c>
      <c r="N14" s="516" t="str">
        <f>'5-CONTROLES'!L17</f>
        <v>Comunicación con solicituyd de ajustes</v>
      </c>
      <c r="O14" s="516" t="str">
        <f>'5-CONTROLES'!G17</f>
        <v>Oficina de Planeación</v>
      </c>
      <c r="P14" s="516" t="str">
        <f>'5-CONTROLES'!H17</f>
        <v>ANUAL</v>
      </c>
      <c r="Q14" s="954" t="s">
        <v>1712</v>
      </c>
      <c r="R14" s="516" t="str">
        <f>'5-CONTROLES'!AC17</f>
        <v>Fuerte</v>
      </c>
      <c r="S14" s="516" t="str">
        <f>'5-CONTROLES'!AD17</f>
        <v>Fuerte</v>
      </c>
      <c r="T14" s="516" t="str">
        <f>'5-CONTROLES'!AE17</f>
        <v>Fuerte</v>
      </c>
      <c r="U14" s="839" t="str">
        <f>'5-CONTROLES'!AI17</f>
        <v>Moderado</v>
      </c>
      <c r="V14" s="956" t="str">
        <f>'5-CONTROLES'!AM17</f>
        <v>Improbable</v>
      </c>
      <c r="W14" s="956" t="str">
        <f>'5-CONTROLES'!AQ17</f>
        <v>Mayor</v>
      </c>
      <c r="X14" s="957" t="str">
        <f>'5-CONTROLES'!AR17</f>
        <v>Alto</v>
      </c>
      <c r="Y14" s="956" t="str">
        <f>'5-CONTROLES'!AT17</f>
        <v>Reducir</v>
      </c>
      <c r="Z14" s="953" t="s">
        <v>1713</v>
      </c>
      <c r="AA14" s="953" t="s">
        <v>1714</v>
      </c>
      <c r="AB14" s="515" t="s">
        <v>74</v>
      </c>
      <c r="AC14" s="488" t="s">
        <v>1976</v>
      </c>
      <c r="AD14" s="488" t="s">
        <v>716</v>
      </c>
      <c r="AE14" s="488" t="s">
        <v>1977</v>
      </c>
      <c r="AF14" s="520">
        <v>1</v>
      </c>
      <c r="AG14" s="513"/>
      <c r="AH14" s="513"/>
      <c r="AI14" s="513"/>
      <c r="AJ14" s="513"/>
      <c r="AK14" s="513"/>
      <c r="AL14" s="513"/>
      <c r="AM14" s="513"/>
      <c r="AN14" s="513"/>
      <c r="AO14" s="513"/>
      <c r="AP14" s="513">
        <v>1</v>
      </c>
      <c r="AQ14" s="513"/>
      <c r="AR14" s="513"/>
      <c r="AS14" s="513">
        <f t="shared" si="0"/>
        <v>1</v>
      </c>
      <c r="AT14" s="514" t="s">
        <v>2131</v>
      </c>
      <c r="AU14" s="549" t="s">
        <v>2132</v>
      </c>
    </row>
    <row r="15" spans="2:56" ht="180" customHeight="1" x14ac:dyDescent="0.25">
      <c r="B15" s="967"/>
      <c r="C15" s="758"/>
      <c r="D15" s="839"/>
      <c r="E15" s="839"/>
      <c r="F15" s="839"/>
      <c r="G15" s="839"/>
      <c r="H15" s="957"/>
      <c r="I15" s="957"/>
      <c r="J15" s="957"/>
      <c r="K15" s="957"/>
      <c r="L15" s="487" t="s">
        <v>71</v>
      </c>
      <c r="M15" s="516" t="str">
        <f>'5-CONTROLES'!M18</f>
        <v>Revisión por parte de los enlaces de la oficina de Planeación con las dependencias.</v>
      </c>
      <c r="N15" s="516" t="str">
        <f>'5-CONTROLES'!L18</f>
        <v>Comunicaciones</v>
      </c>
      <c r="O15" s="516" t="str">
        <f>'5-CONTROLES'!G18</f>
        <v>Oficina de Planeación</v>
      </c>
      <c r="P15" s="516" t="str">
        <f>'5-CONTROLES'!H18</f>
        <v>ANUAL</v>
      </c>
      <c r="Q15" s="954"/>
      <c r="R15" s="516" t="str">
        <f>'5-CONTROLES'!AC18</f>
        <v>Débil</v>
      </c>
      <c r="S15" s="516" t="str">
        <f>'5-CONTROLES'!AD18</f>
        <v>Moderado</v>
      </c>
      <c r="T15" s="516" t="str">
        <f>'5-CONTROLES'!AE18</f>
        <v>Débil</v>
      </c>
      <c r="U15" s="839"/>
      <c r="V15" s="956"/>
      <c r="W15" s="956"/>
      <c r="X15" s="957"/>
      <c r="Y15" s="956"/>
      <c r="Z15" s="953"/>
      <c r="AA15" s="953"/>
      <c r="AB15" s="515" t="s">
        <v>75</v>
      </c>
      <c r="AC15" s="488" t="s">
        <v>1882</v>
      </c>
      <c r="AD15" s="488" t="s">
        <v>716</v>
      </c>
      <c r="AE15" s="488" t="s">
        <v>1883</v>
      </c>
      <c r="AF15" s="489">
        <v>1</v>
      </c>
      <c r="AG15" s="521"/>
      <c r="AH15" s="521"/>
      <c r="AI15" s="521"/>
      <c r="AJ15" s="521">
        <v>0.1111</v>
      </c>
      <c r="AK15" s="521">
        <v>0.1111</v>
      </c>
      <c r="AL15" s="521">
        <v>0.1111</v>
      </c>
      <c r="AM15" s="521">
        <v>0.1111</v>
      </c>
      <c r="AN15" s="521">
        <v>0.1111</v>
      </c>
      <c r="AO15" s="521">
        <v>0.1111</v>
      </c>
      <c r="AP15" s="521">
        <v>0.1111</v>
      </c>
      <c r="AQ15" s="521">
        <v>0.1111</v>
      </c>
      <c r="AR15" s="521">
        <v>0.1111</v>
      </c>
      <c r="AS15" s="521">
        <f t="shared" si="0"/>
        <v>0.9998999999999999</v>
      </c>
      <c r="AT15" s="522" t="s">
        <v>2133</v>
      </c>
      <c r="AU15" s="550"/>
    </row>
    <row r="16" spans="2:56" ht="180" customHeight="1" x14ac:dyDescent="0.25">
      <c r="B16" s="967"/>
      <c r="C16" s="758"/>
      <c r="D16" s="839"/>
      <c r="E16" s="839"/>
      <c r="F16" s="839"/>
      <c r="G16" s="839"/>
      <c r="H16" s="957"/>
      <c r="I16" s="957"/>
      <c r="J16" s="957"/>
      <c r="K16" s="957"/>
      <c r="L16" s="487" t="s">
        <v>639</v>
      </c>
      <c r="M16" s="516" t="str">
        <f>'5-CONTROLES'!M19</f>
        <v>Revisar Plan de Acción Anual por cada dependencia.</v>
      </c>
      <c r="N16" s="516" t="str">
        <f>'5-CONTROLES'!L19</f>
        <v>Comunicación con solicituyd de ajustes</v>
      </c>
      <c r="O16" s="516" t="str">
        <f>'5-CONTROLES'!G19</f>
        <v>Oficina de Planeación</v>
      </c>
      <c r="P16" s="516" t="str">
        <f>'5-CONTROLES'!H19</f>
        <v>ANUAL</v>
      </c>
      <c r="Q16" s="954"/>
      <c r="R16" s="516" t="str">
        <f>'5-CONTROLES'!AC19</f>
        <v>Fuerte</v>
      </c>
      <c r="S16" s="516" t="str">
        <f>'5-CONTROLES'!AD19</f>
        <v>Fuerte</v>
      </c>
      <c r="T16" s="516" t="str">
        <f>'5-CONTROLES'!AE19</f>
        <v>Fuerte</v>
      </c>
      <c r="U16" s="839"/>
      <c r="V16" s="956"/>
      <c r="W16" s="956"/>
      <c r="X16" s="957"/>
      <c r="Y16" s="956"/>
      <c r="Z16" s="953"/>
      <c r="AA16" s="953"/>
      <c r="AB16" s="515" t="s">
        <v>643</v>
      </c>
      <c r="AC16" s="488"/>
      <c r="AD16" s="488"/>
      <c r="AE16" s="488"/>
      <c r="AF16" s="520"/>
      <c r="AG16" s="513"/>
      <c r="AH16" s="513"/>
      <c r="AI16" s="513"/>
      <c r="AJ16" s="513"/>
      <c r="AK16" s="513"/>
      <c r="AL16" s="513"/>
      <c r="AM16" s="513"/>
      <c r="AN16" s="513"/>
      <c r="AO16" s="513"/>
      <c r="AP16" s="513"/>
      <c r="AQ16" s="513"/>
      <c r="AR16" s="513"/>
      <c r="AS16" s="513"/>
      <c r="AT16" s="514"/>
      <c r="AU16" s="549"/>
    </row>
    <row r="17" spans="2:47" ht="180" customHeight="1" x14ac:dyDescent="0.25">
      <c r="B17" s="967" t="str">
        <f>'3-IDENTIFICACIÓN DEL RIESGO'!B14</f>
        <v>Direccionamiento Estratégico</v>
      </c>
      <c r="C17" s="758">
        <v>4</v>
      </c>
      <c r="D17" s="839" t="str">
        <f>'3-IDENTIFICACIÓN DEL RIESGO'!G14</f>
        <v>Reporte de información no pertinente a las necesidades de la Dirección General.</v>
      </c>
      <c r="E17" s="839" t="str">
        <f>'3-IDENTIFICACIÓN DEL RIESGO'!N14</f>
        <v>Gerenciales</v>
      </c>
      <c r="F17" s="839"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839" t="str">
        <f>'3-IDENTIFICACIÓN DEL RIESGO'!L14</f>
        <v>Uso de información no pertinente o inconsistente 
para la toma de decisiones.
Reprocesos en el reporte de indicadores.
Recepción negativa de entes externos frente a la 
confiabilidad de las cifras.</v>
      </c>
      <c r="H17" s="957" t="str">
        <f>'4-VALORACIÓN DEL RIESGO'!Q13</f>
        <v>Probable</v>
      </c>
      <c r="I17" s="957" t="str">
        <f>'4-VALORACIÓN DEL RIESGO'!AA13</f>
        <v>Catastrófico</v>
      </c>
      <c r="J17" s="957" t="str">
        <f>'4-VALORACIÓN DEL RIESGO'!AB13</f>
        <v>Extremo</v>
      </c>
      <c r="K17" s="957" t="str">
        <f>'4-VALORACIÓN DEL RIESGO'!AC13</f>
        <v>Reducir</v>
      </c>
      <c r="L17" s="487" t="s">
        <v>76</v>
      </c>
      <c r="M17" s="516" t="str">
        <f>'5-CONTROLES'!M20</f>
        <v>Aprobar Indicadores</v>
      </c>
      <c r="N17" s="516" t="str">
        <f>'5-CONTROLES'!L20</f>
        <v>Comunicaciones</v>
      </c>
      <c r="O17" s="516" t="str">
        <f>'5-CONTROLES'!G20</f>
        <v>Dependencias ANT</v>
      </c>
      <c r="P17" s="516" t="str">
        <f>'5-CONTROLES'!H20</f>
        <v>DIARIO</v>
      </c>
      <c r="Q17" s="954" t="s">
        <v>1719</v>
      </c>
      <c r="R17" s="516" t="str">
        <f>'5-CONTROLES'!AC20</f>
        <v>Fuerte</v>
      </c>
      <c r="S17" s="516" t="str">
        <f>'5-CONTROLES'!AD20</f>
        <v>Fuerte</v>
      </c>
      <c r="T17" s="516" t="str">
        <f>'5-CONTROLES'!AE20</f>
        <v>Fuerte</v>
      </c>
      <c r="U17" s="839" t="str">
        <f>'5-CONTROLES'!AI20</f>
        <v>Fuerte</v>
      </c>
      <c r="V17" s="956" t="str">
        <f>'5-CONTROLES'!AM20</f>
        <v>Improbable</v>
      </c>
      <c r="W17" s="956" t="str">
        <f>'5-CONTROLES'!AQ20</f>
        <v>Catastrófico</v>
      </c>
      <c r="X17" s="957" t="str">
        <f>'5-CONTROLES'!AR20</f>
        <v>Extremo</v>
      </c>
      <c r="Y17" s="956" t="str">
        <f>'5-CONTROLES'!AT20</f>
        <v>Reducir</v>
      </c>
      <c r="Z17" s="953" t="s">
        <v>1720</v>
      </c>
      <c r="AA17" s="953" t="s">
        <v>1721</v>
      </c>
      <c r="AB17" s="515" t="s">
        <v>77</v>
      </c>
      <c r="AC17" s="488" t="s">
        <v>1724</v>
      </c>
      <c r="AD17" s="488" t="s">
        <v>716</v>
      </c>
      <c r="AE17" s="488" t="s">
        <v>1725</v>
      </c>
      <c r="AF17" s="520">
        <v>1</v>
      </c>
      <c r="AG17" s="513"/>
      <c r="AH17" s="513"/>
      <c r="AI17" s="513"/>
      <c r="AJ17" s="513"/>
      <c r="AK17" s="513"/>
      <c r="AL17" s="513"/>
      <c r="AM17" s="513"/>
      <c r="AN17" s="513"/>
      <c r="AO17" s="513"/>
      <c r="AP17" s="513"/>
      <c r="AQ17" s="513"/>
      <c r="AR17" s="513">
        <v>1</v>
      </c>
      <c r="AS17" s="513">
        <f t="shared" si="0"/>
        <v>1</v>
      </c>
      <c r="AT17" s="514" t="s">
        <v>2134</v>
      </c>
      <c r="AU17" s="549" t="s">
        <v>2135</v>
      </c>
    </row>
    <row r="18" spans="2:47" ht="180" customHeight="1" x14ac:dyDescent="0.25">
      <c r="B18" s="967"/>
      <c r="C18" s="758"/>
      <c r="D18" s="839"/>
      <c r="E18" s="839"/>
      <c r="F18" s="839"/>
      <c r="G18" s="839"/>
      <c r="H18" s="957"/>
      <c r="I18" s="957"/>
      <c r="J18" s="957"/>
      <c r="K18" s="957"/>
      <c r="L18" s="487" t="s">
        <v>355</v>
      </c>
      <c r="M18" s="516" t="str">
        <f>'5-CONTROLES'!M21</f>
        <v>Revisión de Indicadores al Cuadro de Mando</v>
      </c>
      <c r="N18" s="516" t="str">
        <f>'5-CONTROLES'!L21</f>
        <v>Comunicaciones</v>
      </c>
      <c r="O18" s="516" t="str">
        <f>'5-CONTROLES'!G21</f>
        <v>Oficina de Planeación</v>
      </c>
      <c r="P18" s="516" t="str">
        <f>'5-CONTROLES'!H21</f>
        <v>DIARIO</v>
      </c>
      <c r="Q18" s="954"/>
      <c r="R18" s="516" t="str">
        <f>'5-CONTROLES'!AC21</f>
        <v>Fuerte</v>
      </c>
      <c r="S18" s="516" t="str">
        <f>'5-CONTROLES'!AD21</f>
        <v>Fuerte</v>
      </c>
      <c r="T18" s="516" t="str">
        <f>'5-CONTROLES'!AE21</f>
        <v>Fuerte</v>
      </c>
      <c r="U18" s="839"/>
      <c r="V18" s="956"/>
      <c r="W18" s="956"/>
      <c r="X18" s="957"/>
      <c r="Y18" s="956"/>
      <c r="Z18" s="953"/>
      <c r="AA18" s="953"/>
      <c r="AB18" s="515" t="s">
        <v>462</v>
      </c>
      <c r="AC18" s="488"/>
      <c r="AD18" s="488"/>
      <c r="AE18" s="488"/>
      <c r="AF18" s="520"/>
      <c r="AG18" s="513"/>
      <c r="AH18" s="513"/>
      <c r="AI18" s="513"/>
      <c r="AJ18" s="513"/>
      <c r="AK18" s="513"/>
      <c r="AL18" s="513"/>
      <c r="AM18" s="513"/>
      <c r="AN18" s="513"/>
      <c r="AO18" s="513"/>
      <c r="AP18" s="513"/>
      <c r="AQ18" s="513"/>
      <c r="AR18" s="513"/>
      <c r="AS18" s="513"/>
      <c r="AT18" s="514"/>
      <c r="AU18" s="549"/>
    </row>
    <row r="19" spans="2:47" ht="180" customHeight="1" x14ac:dyDescent="0.25">
      <c r="B19" s="967"/>
      <c r="C19" s="758"/>
      <c r="D19" s="839"/>
      <c r="E19" s="839"/>
      <c r="F19" s="839"/>
      <c r="G19" s="839"/>
      <c r="H19" s="957"/>
      <c r="I19" s="957"/>
      <c r="J19" s="957"/>
      <c r="K19" s="957"/>
      <c r="L19" s="487" t="s">
        <v>644</v>
      </c>
      <c r="M19" s="516" t="str">
        <f>'5-CONTROLES'!M22</f>
        <v>Revisar el Cuadro de Mando para ajustes o actualización</v>
      </c>
      <c r="N19" s="516" t="str">
        <f>'5-CONTROLES'!L22</f>
        <v>Comunicaciones</v>
      </c>
      <c r="O19" s="516" t="str">
        <f>'5-CONTROLES'!G22</f>
        <v>Oficina de Planeación</v>
      </c>
      <c r="P19" s="516" t="str">
        <f>'5-CONTROLES'!H22</f>
        <v>MENSUAL</v>
      </c>
      <c r="Q19" s="954"/>
      <c r="R19" s="516" t="str">
        <f>'5-CONTROLES'!AC22</f>
        <v>Fuerte</v>
      </c>
      <c r="S19" s="516" t="str">
        <f>'5-CONTROLES'!AD22</f>
        <v>Fuerte</v>
      </c>
      <c r="T19" s="516" t="str">
        <f>'5-CONTROLES'!AE22</f>
        <v>Fuerte</v>
      </c>
      <c r="U19" s="839"/>
      <c r="V19" s="956"/>
      <c r="W19" s="956"/>
      <c r="X19" s="957"/>
      <c r="Y19" s="956"/>
      <c r="Z19" s="953"/>
      <c r="AA19" s="953"/>
      <c r="AB19" s="515" t="s">
        <v>717</v>
      </c>
      <c r="AC19" s="488"/>
      <c r="AD19" s="488"/>
      <c r="AE19" s="488"/>
      <c r="AF19" s="520"/>
      <c r="AG19" s="513"/>
      <c r="AH19" s="513"/>
      <c r="AI19" s="513"/>
      <c r="AJ19" s="513"/>
      <c r="AK19" s="513"/>
      <c r="AL19" s="513"/>
      <c r="AM19" s="513"/>
      <c r="AN19" s="513"/>
      <c r="AO19" s="513"/>
      <c r="AP19" s="513"/>
      <c r="AQ19" s="513"/>
      <c r="AR19" s="513"/>
      <c r="AS19" s="513"/>
      <c r="AT19" s="514"/>
      <c r="AU19" s="549"/>
    </row>
    <row r="20" spans="2:47" ht="180" customHeight="1" x14ac:dyDescent="0.25">
      <c r="B20" s="967" t="str">
        <f>'3-IDENTIFICACIÓN DEL RIESGO'!B15</f>
        <v>Comunicación y Gestión con Grupos de Interés.</v>
      </c>
      <c r="C20" s="758">
        <v>5</v>
      </c>
      <c r="D20" s="839" t="str">
        <f>'3-IDENTIFICACIÓN DEL RIESGO'!G15</f>
        <v>Dar información imprecisa o errónea a la ciudadanía a través de cualquier medio de comunicación por parte de  personas autorizadas y NO autorizadas.</v>
      </c>
      <c r="E20" s="839" t="str">
        <f>'3-IDENTIFICACIÓN DEL RIESGO'!N15</f>
        <v>De imagen o reputacional</v>
      </c>
      <c r="F20" s="839" t="str">
        <f>'3-IDENTIFICACIÓN DEL RIESGO'!H15</f>
        <v>Deficiente generación de información interna.
Deficiencia en la elaboración y consolidación de los informes de gestión.
Falta de directrices sobre canal único de comunicación.</v>
      </c>
      <c r="G20" s="839" t="str">
        <f>'3-IDENTIFICACIÓN DEL RIESGO'!L15</f>
        <v>Pérdida de credibilidad y mala imagen institucional</v>
      </c>
      <c r="H20" s="957" t="str">
        <f>'4-VALORACIÓN DEL RIESGO'!Q14</f>
        <v>Probable</v>
      </c>
      <c r="I20" s="957" t="str">
        <f>'4-VALORACIÓN DEL RIESGO'!AA14</f>
        <v>Mayor</v>
      </c>
      <c r="J20" s="957" t="str">
        <f>'4-VALORACIÓN DEL RIESGO'!AB14</f>
        <v>Extremo</v>
      </c>
      <c r="K20" s="957" t="str">
        <f>'4-VALORACIÓN DEL RIESGO'!AC14</f>
        <v>Reducir</v>
      </c>
      <c r="L20" s="487" t="s">
        <v>78</v>
      </c>
      <c r="M20" s="516" t="str">
        <f>'5-CONTROLES'!M23</f>
        <v>Revisión y aprobación de mensajes y boletines de prensa.</v>
      </c>
      <c r="N20" s="516" t="str">
        <f>'5-CONTROLES'!L23</f>
        <v>Proyectos de mensajes o boletines con control de cambios</v>
      </c>
      <c r="O20" s="516" t="str">
        <f>'5-CONTROLES'!G23</f>
        <v>Equipo de comunicaciones</v>
      </c>
      <c r="P20" s="516" t="str">
        <f>'5-CONTROLES'!H23</f>
        <v>DIARIO</v>
      </c>
      <c r="Q20" s="954" t="s">
        <v>1978</v>
      </c>
      <c r="R20" s="516" t="str">
        <f>'5-CONTROLES'!AC23</f>
        <v>Fuerte</v>
      </c>
      <c r="S20" s="516" t="str">
        <f>'5-CONTROLES'!AD23</f>
        <v>Fuerte</v>
      </c>
      <c r="T20" s="516" t="str">
        <f>'5-CONTROLES'!AE23</f>
        <v>Fuerte</v>
      </c>
      <c r="U20" s="839" t="str">
        <f>'5-CONTROLES'!AI23</f>
        <v>Fuerte</v>
      </c>
      <c r="V20" s="956" t="str">
        <f>'5-CONTROLES'!AM23</f>
        <v>Improbable</v>
      </c>
      <c r="W20" s="956" t="str">
        <f>'5-CONTROLES'!AQ23</f>
        <v>Mayor</v>
      </c>
      <c r="X20" s="957" t="str">
        <f>'5-CONTROLES'!AR23</f>
        <v>Alto</v>
      </c>
      <c r="Y20" s="956" t="str">
        <f>'5-CONTROLES'!AT23</f>
        <v>Reducir</v>
      </c>
      <c r="Z20" s="953" t="s">
        <v>1979</v>
      </c>
      <c r="AA20" s="953" t="s">
        <v>1726</v>
      </c>
      <c r="AB20" s="515" t="s">
        <v>80</v>
      </c>
      <c r="AC20" s="488" t="s">
        <v>1980</v>
      </c>
      <c r="AD20" s="488" t="s">
        <v>2083</v>
      </c>
      <c r="AE20" s="488" t="s">
        <v>1981</v>
      </c>
      <c r="AF20" s="520">
        <v>1</v>
      </c>
      <c r="AG20" s="513"/>
      <c r="AH20" s="513"/>
      <c r="AI20" s="513"/>
      <c r="AJ20" s="513"/>
      <c r="AK20" s="513"/>
      <c r="AL20" s="513"/>
      <c r="AM20" s="513"/>
      <c r="AN20" s="513">
        <v>1</v>
      </c>
      <c r="AO20" s="513"/>
      <c r="AP20" s="513"/>
      <c r="AQ20" s="513"/>
      <c r="AR20" s="513"/>
      <c r="AS20" s="513">
        <f t="shared" si="0"/>
        <v>1</v>
      </c>
      <c r="AT20" s="523" t="s">
        <v>2136</v>
      </c>
      <c r="AU20" s="549" t="s">
        <v>2137</v>
      </c>
    </row>
    <row r="21" spans="2:47" ht="180" hidden="1" customHeight="1" x14ac:dyDescent="0.25">
      <c r="B21" s="967"/>
      <c r="C21" s="758"/>
      <c r="D21" s="839"/>
      <c r="E21" s="839"/>
      <c r="F21" s="839"/>
      <c r="G21" s="839"/>
      <c r="H21" s="957"/>
      <c r="I21" s="957"/>
      <c r="J21" s="957"/>
      <c r="K21" s="957"/>
      <c r="L21" s="487" t="s">
        <v>79</v>
      </c>
      <c r="M21" s="516">
        <f>'5-CONTROLES'!M24</f>
        <v>0</v>
      </c>
      <c r="N21" s="516">
        <f>'5-CONTROLES'!L24</f>
        <v>0</v>
      </c>
      <c r="O21" s="516">
        <f>'5-CONTROLES'!G24</f>
        <v>0</v>
      </c>
      <c r="P21" s="516">
        <f>'5-CONTROLES'!H24</f>
        <v>0</v>
      </c>
      <c r="Q21" s="954"/>
      <c r="R21" s="516" t="str">
        <f>'5-CONTROLES'!AC24</f>
        <v>Débil</v>
      </c>
      <c r="S21" s="516">
        <f>'5-CONTROLES'!AD24</f>
        <v>0</v>
      </c>
      <c r="T21" s="516" t="str">
        <f>'5-CONTROLES'!AE24</f>
        <v>Débil</v>
      </c>
      <c r="U21" s="839"/>
      <c r="V21" s="956"/>
      <c r="W21" s="956"/>
      <c r="X21" s="957"/>
      <c r="Y21" s="956"/>
      <c r="Z21" s="953"/>
      <c r="AA21" s="953"/>
      <c r="AB21" s="515" t="s">
        <v>463</v>
      </c>
      <c r="AC21" s="488"/>
      <c r="AD21" s="488"/>
      <c r="AE21" s="488"/>
      <c r="AF21" s="520"/>
      <c r="AG21" s="513"/>
      <c r="AH21" s="513"/>
      <c r="AI21" s="513"/>
      <c r="AJ21" s="513"/>
      <c r="AK21" s="513"/>
      <c r="AL21" s="513"/>
      <c r="AM21" s="513"/>
      <c r="AN21" s="513"/>
      <c r="AO21" s="513"/>
      <c r="AP21" s="513"/>
      <c r="AQ21" s="513"/>
      <c r="AR21" s="513"/>
      <c r="AS21" s="513"/>
      <c r="AT21" s="514"/>
      <c r="AU21" s="549"/>
    </row>
    <row r="22" spans="2:47" ht="180" hidden="1" customHeight="1" x14ac:dyDescent="0.25">
      <c r="B22" s="967"/>
      <c r="C22" s="758"/>
      <c r="D22" s="839"/>
      <c r="E22" s="839"/>
      <c r="F22" s="839"/>
      <c r="G22" s="839"/>
      <c r="H22" s="957"/>
      <c r="I22" s="957"/>
      <c r="J22" s="957"/>
      <c r="K22" s="957"/>
      <c r="L22" s="487" t="s">
        <v>645</v>
      </c>
      <c r="M22" s="516">
        <f>'5-CONTROLES'!M25</f>
        <v>0</v>
      </c>
      <c r="N22" s="516">
        <f>'5-CONTROLES'!L25</f>
        <v>0</v>
      </c>
      <c r="O22" s="516">
        <f>'5-CONTROLES'!G25</f>
        <v>0</v>
      </c>
      <c r="P22" s="516">
        <f>'5-CONTROLES'!H25</f>
        <v>0</v>
      </c>
      <c r="Q22" s="954"/>
      <c r="R22" s="516" t="str">
        <f>'5-CONTROLES'!AC25</f>
        <v>Débil</v>
      </c>
      <c r="S22" s="516">
        <f>'5-CONTROLES'!AD25</f>
        <v>0</v>
      </c>
      <c r="T22" s="516" t="str">
        <f>'5-CONTROLES'!AE25</f>
        <v>Débil</v>
      </c>
      <c r="U22" s="839"/>
      <c r="V22" s="956"/>
      <c r="W22" s="956"/>
      <c r="X22" s="957"/>
      <c r="Y22" s="956"/>
      <c r="Z22" s="953"/>
      <c r="AA22" s="953"/>
      <c r="AB22" s="515" t="s">
        <v>718</v>
      </c>
      <c r="AC22" s="488"/>
      <c r="AD22" s="488"/>
      <c r="AE22" s="488"/>
      <c r="AF22" s="520"/>
      <c r="AG22" s="513"/>
      <c r="AH22" s="513"/>
      <c r="AI22" s="513"/>
      <c r="AJ22" s="513"/>
      <c r="AK22" s="513"/>
      <c r="AL22" s="513"/>
      <c r="AM22" s="513"/>
      <c r="AN22" s="513"/>
      <c r="AO22" s="513"/>
      <c r="AP22" s="513"/>
      <c r="AQ22" s="513"/>
      <c r="AR22" s="513"/>
      <c r="AS22" s="513"/>
      <c r="AT22" s="514"/>
      <c r="AU22" s="549"/>
    </row>
    <row r="23" spans="2:47" ht="180" customHeight="1" x14ac:dyDescent="0.25">
      <c r="B23" s="967" t="str">
        <f>'3-IDENTIFICACIÓN DEL RIESGO'!B16</f>
        <v>Comunicación y Gestión con Grupos de Interés.</v>
      </c>
      <c r="C23" s="758">
        <v>6</v>
      </c>
      <c r="D23" s="839" t="str">
        <f>'3-IDENTIFICACIÓN DEL RIESGO'!G16</f>
        <v>Inadecuada utilización de la imagen institucional</v>
      </c>
      <c r="E23" s="839" t="str">
        <f>'3-IDENTIFICACIÓN DEL RIESGO'!N16</f>
        <v>De imagen o reputacional</v>
      </c>
      <c r="F23" s="839"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839" t="str">
        <f>'3-IDENTIFICACIÓN DEL RIESGO'!L16</f>
        <v>Pérdida de identidad institucional</v>
      </c>
      <c r="H23" s="957" t="str">
        <f>'4-VALORACIÓN DEL RIESGO'!Q15</f>
        <v>Probable</v>
      </c>
      <c r="I23" s="957" t="str">
        <f>'4-VALORACIÓN DEL RIESGO'!AA15</f>
        <v>Mayor</v>
      </c>
      <c r="J23" s="957" t="str">
        <f>'4-VALORACIÓN DEL RIESGO'!AB15</f>
        <v>Extremo</v>
      </c>
      <c r="K23" s="957" t="str">
        <f>'4-VALORACIÓN DEL RIESGO'!AC15</f>
        <v>Reducir</v>
      </c>
      <c r="L23" s="487" t="s">
        <v>81</v>
      </c>
      <c r="M23" s="516" t="str">
        <f>'5-CONTROLES'!M26</f>
        <v>Revisión y aprobación del equipo de comunicaciones del uso de la imagen instutucional en medios, eventos e implementos.</v>
      </c>
      <c r="N23" s="516" t="str">
        <f>'5-CONTROLES'!L26</f>
        <v>Proyectos de mensajes o boletines con control de cambios</v>
      </c>
      <c r="O23" s="516" t="str">
        <f>'5-CONTROLES'!G26</f>
        <v>Equipo de comunicaciones</v>
      </c>
      <c r="P23" s="516" t="str">
        <f>'5-CONTROLES'!H26</f>
        <v>DIARIO</v>
      </c>
      <c r="Q23" s="954" t="s">
        <v>1722</v>
      </c>
      <c r="R23" s="516" t="str">
        <f>'5-CONTROLES'!AC26</f>
        <v>Débil</v>
      </c>
      <c r="S23" s="516" t="str">
        <f>'5-CONTROLES'!AD26</f>
        <v>Fuerte</v>
      </c>
      <c r="T23" s="516" t="str">
        <f>'5-CONTROLES'!AE26</f>
        <v>Débil</v>
      </c>
      <c r="U23" s="839" t="str">
        <f>'5-CONTROLES'!AI26</f>
        <v>Débil</v>
      </c>
      <c r="V23" s="956" t="str">
        <f>'5-CONTROLES'!AM26</f>
        <v>Probable</v>
      </c>
      <c r="W23" s="956" t="str">
        <f>'5-CONTROLES'!AQ26</f>
        <v>Mayor</v>
      </c>
      <c r="X23" s="957" t="str">
        <f>'5-CONTROLES'!AR26</f>
        <v>Extremo</v>
      </c>
      <c r="Y23" s="956" t="str">
        <f>'5-CONTROLES'!AT26</f>
        <v>Reducir</v>
      </c>
      <c r="Z23" s="953" t="s">
        <v>1982</v>
      </c>
      <c r="AA23" s="953" t="s">
        <v>1983</v>
      </c>
      <c r="AB23" s="515" t="s">
        <v>82</v>
      </c>
      <c r="AC23" s="488" t="s">
        <v>1936</v>
      </c>
      <c r="AD23" s="488" t="s">
        <v>2083</v>
      </c>
      <c r="AE23" s="488" t="s">
        <v>1937</v>
      </c>
      <c r="AF23" s="520">
        <v>1</v>
      </c>
      <c r="AG23" s="513"/>
      <c r="AH23" s="513"/>
      <c r="AI23" s="513"/>
      <c r="AJ23" s="513"/>
      <c r="AK23" s="513"/>
      <c r="AL23" s="513"/>
      <c r="AM23" s="513"/>
      <c r="AN23" s="513"/>
      <c r="AO23" s="513"/>
      <c r="AP23" s="513"/>
      <c r="AQ23" s="513"/>
      <c r="AR23" s="513">
        <v>1</v>
      </c>
      <c r="AS23" s="513">
        <f t="shared" si="0"/>
        <v>1</v>
      </c>
      <c r="AT23" s="524" t="s">
        <v>2138</v>
      </c>
      <c r="AU23" s="550" t="s">
        <v>2139</v>
      </c>
    </row>
    <row r="24" spans="2:47" ht="180" hidden="1" customHeight="1" x14ac:dyDescent="0.25">
      <c r="B24" s="967"/>
      <c r="C24" s="758"/>
      <c r="D24" s="839"/>
      <c r="E24" s="839"/>
      <c r="F24" s="839"/>
      <c r="G24" s="839"/>
      <c r="H24" s="957"/>
      <c r="I24" s="957"/>
      <c r="J24" s="957"/>
      <c r="K24" s="957"/>
      <c r="L24" s="487" t="s">
        <v>287</v>
      </c>
      <c r="M24" s="516">
        <f>'5-CONTROLES'!M27</f>
        <v>0</v>
      </c>
      <c r="N24" s="516">
        <f>'5-CONTROLES'!L27</f>
        <v>0</v>
      </c>
      <c r="O24" s="516">
        <f>'5-CONTROLES'!G27</f>
        <v>0</v>
      </c>
      <c r="P24" s="516">
        <f>'5-CONTROLES'!H27</f>
        <v>0</v>
      </c>
      <c r="Q24" s="954"/>
      <c r="R24" s="516" t="str">
        <f>'5-CONTROLES'!AC27</f>
        <v>Débil</v>
      </c>
      <c r="S24" s="516">
        <f>'5-CONTROLES'!AD27</f>
        <v>0</v>
      </c>
      <c r="T24" s="516" t="str">
        <f>'5-CONTROLES'!AE27</f>
        <v>Débil</v>
      </c>
      <c r="U24" s="839"/>
      <c r="V24" s="956"/>
      <c r="W24" s="956"/>
      <c r="X24" s="957"/>
      <c r="Y24" s="956"/>
      <c r="Z24" s="953"/>
      <c r="AA24" s="953"/>
      <c r="AB24" s="515" t="s">
        <v>464</v>
      </c>
      <c r="AC24" s="488"/>
      <c r="AD24" s="488"/>
      <c r="AE24" s="488"/>
      <c r="AF24" s="520"/>
      <c r="AG24" s="513"/>
      <c r="AH24" s="513"/>
      <c r="AI24" s="513"/>
      <c r="AJ24" s="513"/>
      <c r="AK24" s="513"/>
      <c r="AL24" s="513"/>
      <c r="AM24" s="513"/>
      <c r="AN24" s="513"/>
      <c r="AO24" s="513"/>
      <c r="AP24" s="513"/>
      <c r="AQ24" s="513"/>
      <c r="AR24" s="513"/>
      <c r="AS24" s="513"/>
      <c r="AT24" s="514"/>
      <c r="AU24" s="549"/>
    </row>
    <row r="25" spans="2:47" ht="180" hidden="1" customHeight="1" x14ac:dyDescent="0.25">
      <c r="B25" s="967"/>
      <c r="C25" s="758"/>
      <c r="D25" s="839"/>
      <c r="E25" s="839"/>
      <c r="F25" s="839"/>
      <c r="G25" s="839"/>
      <c r="H25" s="957"/>
      <c r="I25" s="957"/>
      <c r="J25" s="957"/>
      <c r="K25" s="957"/>
      <c r="L25" s="487" t="s">
        <v>646</v>
      </c>
      <c r="M25" s="516">
        <f>'5-CONTROLES'!M28</f>
        <v>0</v>
      </c>
      <c r="N25" s="516">
        <f>'5-CONTROLES'!L28</f>
        <v>0</v>
      </c>
      <c r="O25" s="516">
        <f>'5-CONTROLES'!G28</f>
        <v>0</v>
      </c>
      <c r="P25" s="516">
        <f>'5-CONTROLES'!H28</f>
        <v>0</v>
      </c>
      <c r="Q25" s="954"/>
      <c r="R25" s="516" t="str">
        <f>'5-CONTROLES'!AC28</f>
        <v>Débil</v>
      </c>
      <c r="S25" s="516">
        <f>'5-CONTROLES'!AD28</f>
        <v>0</v>
      </c>
      <c r="T25" s="516" t="str">
        <f>'5-CONTROLES'!AE28</f>
        <v>Débil</v>
      </c>
      <c r="U25" s="839"/>
      <c r="V25" s="956"/>
      <c r="W25" s="956"/>
      <c r="X25" s="957"/>
      <c r="Y25" s="956"/>
      <c r="Z25" s="953"/>
      <c r="AA25" s="953"/>
      <c r="AB25" s="515" t="s">
        <v>719</v>
      </c>
      <c r="AC25" s="488"/>
      <c r="AD25" s="488"/>
      <c r="AE25" s="488"/>
      <c r="AF25" s="520"/>
      <c r="AG25" s="513"/>
      <c r="AH25" s="513"/>
      <c r="AI25" s="513"/>
      <c r="AJ25" s="513"/>
      <c r="AK25" s="513"/>
      <c r="AL25" s="513"/>
      <c r="AM25" s="513"/>
      <c r="AN25" s="513"/>
      <c r="AO25" s="513"/>
      <c r="AP25" s="513"/>
      <c r="AQ25" s="513"/>
      <c r="AR25" s="513"/>
      <c r="AS25" s="513"/>
      <c r="AT25" s="514"/>
      <c r="AU25" s="549"/>
    </row>
    <row r="26" spans="2:47" ht="180" customHeight="1" x14ac:dyDescent="0.25">
      <c r="B26" s="967" t="str">
        <f>'3-IDENTIFICACIÓN DEL RIESGO'!B17</f>
        <v>Comunicación y Gestión con Grupos de Interés.</v>
      </c>
      <c r="C26" s="758">
        <v>7</v>
      </c>
      <c r="D26" s="839" t="str">
        <f>'3-IDENTIFICACIÓN DEL RIESGO'!G17</f>
        <v>Información de la ANT no llega al público objetivo</v>
      </c>
      <c r="E26" s="839" t="str">
        <f>'3-IDENTIFICACIÓN DEL RIESGO'!N17</f>
        <v>De imagen o reputacional</v>
      </c>
      <c r="F26" s="839" t="str">
        <f>'3-IDENTIFICACIÓN DEL RIESGO'!H17</f>
        <v>Los canales de comunicación no son efectivos.
La población campesina y de los grupos étnicos no tiene acceso a la información de la agencia por medios electrónicos.</v>
      </c>
      <c r="G26" s="839" t="str">
        <f>'3-IDENTIFICACIÓN DEL RIESGO'!L17</f>
        <v>Quejas de los ciudadanos por desconocimiento de la Entidad.
Pérdida de imagen institucional.
Espacio a tramitadores para que se aprovechen de la  población objetivo de la Agencia.</v>
      </c>
      <c r="H26" s="957" t="str">
        <f>'4-VALORACIÓN DEL RIESGO'!Q16</f>
        <v>Probable</v>
      </c>
      <c r="I26" s="957" t="str">
        <f>'4-VALORACIÓN DEL RIESGO'!AA16</f>
        <v>Mayor</v>
      </c>
      <c r="J26" s="957" t="str">
        <f>'4-VALORACIÓN DEL RIESGO'!AB16</f>
        <v>Extremo</v>
      </c>
      <c r="K26" s="957" t="str">
        <f>'4-VALORACIÓN DEL RIESGO'!AC16</f>
        <v>Reducir</v>
      </c>
      <c r="L26" s="487" t="s">
        <v>356</v>
      </c>
      <c r="M26" s="516" t="str">
        <f>'5-CONTROLES'!M29</f>
        <v>Aprobar la Estrategia</v>
      </c>
      <c r="N26" s="516" t="str">
        <f>'5-CONTROLES'!L29</f>
        <v>Comunicaciones</v>
      </c>
      <c r="O26" s="516" t="str">
        <f>'5-CONTROLES'!G29</f>
        <v>Equipo de comunicaciones</v>
      </c>
      <c r="P26" s="516" t="str">
        <f>'5-CONTROLES'!H29</f>
        <v>ANUAL</v>
      </c>
      <c r="Q26" s="954" t="s">
        <v>1723</v>
      </c>
      <c r="R26" s="516" t="str">
        <f>'5-CONTROLES'!AC29</f>
        <v>Fuerte</v>
      </c>
      <c r="S26" s="516" t="str">
        <f>'5-CONTROLES'!AD29</f>
        <v>Fuerte</v>
      </c>
      <c r="T26" s="516" t="str">
        <f>'5-CONTROLES'!AE29</f>
        <v>Fuerte</v>
      </c>
      <c r="U26" s="839" t="str">
        <f>'5-CONTROLES'!AI29</f>
        <v>Débil</v>
      </c>
      <c r="V26" s="956" t="str">
        <f>'5-CONTROLES'!AM29</f>
        <v>Probable</v>
      </c>
      <c r="W26" s="956" t="str">
        <f>'5-CONTROLES'!AQ29</f>
        <v>Mayor</v>
      </c>
      <c r="X26" s="957" t="str">
        <f>'5-CONTROLES'!AR29</f>
        <v>Extremo</v>
      </c>
      <c r="Y26" s="956" t="str">
        <f>'5-CONTROLES'!AT29</f>
        <v>Reducir</v>
      </c>
      <c r="Z26" s="953" t="s">
        <v>1728</v>
      </c>
      <c r="AA26" s="953" t="s">
        <v>1727</v>
      </c>
      <c r="AB26" s="515" t="s">
        <v>465</v>
      </c>
      <c r="AC26" s="488" t="s">
        <v>1938</v>
      </c>
      <c r="AD26" s="488" t="s">
        <v>2083</v>
      </c>
      <c r="AE26" s="488" t="s">
        <v>1939</v>
      </c>
      <c r="AF26" s="489">
        <v>1</v>
      </c>
      <c r="AG26" s="330"/>
      <c r="AH26" s="330">
        <v>15</v>
      </c>
      <c r="AI26" s="330">
        <v>9</v>
      </c>
      <c r="AJ26" s="330">
        <v>1</v>
      </c>
      <c r="AK26" s="330">
        <v>27</v>
      </c>
      <c r="AL26" s="330">
        <v>30</v>
      </c>
      <c r="AM26" s="330">
        <v>0</v>
      </c>
      <c r="AN26" s="330">
        <v>44</v>
      </c>
      <c r="AO26" s="330">
        <v>57</v>
      </c>
      <c r="AP26" s="330">
        <v>78</v>
      </c>
      <c r="AQ26" s="330">
        <v>22</v>
      </c>
      <c r="AR26" s="330">
        <v>36</v>
      </c>
      <c r="AS26" s="521">
        <v>1</v>
      </c>
      <c r="AT26" s="523" t="s">
        <v>2140</v>
      </c>
      <c r="AU26" s="549" t="s">
        <v>2141</v>
      </c>
    </row>
    <row r="27" spans="2:47" ht="180" customHeight="1" x14ac:dyDescent="0.25">
      <c r="B27" s="967"/>
      <c r="C27" s="758"/>
      <c r="D27" s="839"/>
      <c r="E27" s="839"/>
      <c r="F27" s="839"/>
      <c r="G27" s="839"/>
      <c r="H27" s="957"/>
      <c r="I27" s="957"/>
      <c r="J27" s="957"/>
      <c r="K27" s="957"/>
      <c r="L27" s="487" t="s">
        <v>357</v>
      </c>
      <c r="M27" s="516" t="str">
        <f>'5-CONTROLES'!M30</f>
        <v>Realizar monitoreo de la estrategia en medios
de comunicación</v>
      </c>
      <c r="N27" s="516" t="str">
        <f>'5-CONTROLES'!L30</f>
        <v>Estratégia</v>
      </c>
      <c r="O27" s="516" t="str">
        <f>'5-CONTROLES'!G30</f>
        <v>Equipo de comunicaciones</v>
      </c>
      <c r="P27" s="516" t="str">
        <f>'5-CONTROLES'!H30</f>
        <v>MENSUAL</v>
      </c>
      <c r="Q27" s="954"/>
      <c r="R27" s="516" t="str">
        <f>'5-CONTROLES'!AC30</f>
        <v>Débil</v>
      </c>
      <c r="S27" s="516" t="str">
        <f>'5-CONTROLES'!AD30</f>
        <v>Fuerte</v>
      </c>
      <c r="T27" s="516" t="str">
        <f>'5-CONTROLES'!AE30</f>
        <v>Débil</v>
      </c>
      <c r="U27" s="839"/>
      <c r="V27" s="956"/>
      <c r="W27" s="956"/>
      <c r="X27" s="957"/>
      <c r="Y27" s="956"/>
      <c r="Z27" s="953"/>
      <c r="AA27" s="953"/>
      <c r="AB27" s="515" t="s">
        <v>466</v>
      </c>
      <c r="AC27" s="488" t="s">
        <v>1940</v>
      </c>
      <c r="AD27" s="488" t="s">
        <v>2083</v>
      </c>
      <c r="AE27" s="488" t="s">
        <v>1941</v>
      </c>
      <c r="AF27" s="489">
        <v>1</v>
      </c>
      <c r="AG27" s="330"/>
      <c r="AH27" s="330"/>
      <c r="AI27" s="330">
        <v>3</v>
      </c>
      <c r="AJ27" s="330">
        <v>4</v>
      </c>
      <c r="AK27" s="330">
        <v>4</v>
      </c>
      <c r="AL27" s="330">
        <v>4</v>
      </c>
      <c r="AM27" s="330">
        <v>4</v>
      </c>
      <c r="AN27" s="330">
        <v>5</v>
      </c>
      <c r="AO27" s="330">
        <v>4</v>
      </c>
      <c r="AP27" s="330">
        <v>4</v>
      </c>
      <c r="AQ27" s="330">
        <v>5</v>
      </c>
      <c r="AR27" s="330">
        <v>2</v>
      </c>
      <c r="AS27" s="521">
        <v>1</v>
      </c>
      <c r="AT27" s="523" t="s">
        <v>2142</v>
      </c>
      <c r="AU27" s="549" t="s">
        <v>2143</v>
      </c>
    </row>
    <row r="28" spans="2:47" ht="180" customHeight="1" x14ac:dyDescent="0.25">
      <c r="B28" s="967"/>
      <c r="C28" s="758"/>
      <c r="D28" s="839"/>
      <c r="E28" s="839"/>
      <c r="F28" s="839"/>
      <c r="G28" s="839"/>
      <c r="H28" s="957"/>
      <c r="I28" s="957"/>
      <c r="J28" s="957"/>
      <c r="K28" s="957"/>
      <c r="L28" s="487" t="s">
        <v>647</v>
      </c>
      <c r="M28" s="516" t="str">
        <f>'5-CONTROLES'!M31</f>
        <v>Realizar seguimiento a la estrategia de comunicaciones</v>
      </c>
      <c r="N28" s="516" t="str">
        <f>'5-CONTROLES'!L31</f>
        <v>Informe</v>
      </c>
      <c r="O28" s="516" t="str">
        <f>'5-CONTROLES'!G31</f>
        <v>Equipo de comunicaciones</v>
      </c>
      <c r="P28" s="516" t="str">
        <f>'5-CONTROLES'!H31</f>
        <v>TRIMESTRAL</v>
      </c>
      <c r="Q28" s="954"/>
      <c r="R28" s="516" t="str">
        <f>'5-CONTROLES'!AC31</f>
        <v>Débil</v>
      </c>
      <c r="S28" s="516" t="str">
        <f>'5-CONTROLES'!AD31</f>
        <v>Fuerte</v>
      </c>
      <c r="T28" s="516" t="str">
        <f>'5-CONTROLES'!AE31</f>
        <v>Débil</v>
      </c>
      <c r="U28" s="839"/>
      <c r="V28" s="956"/>
      <c r="W28" s="956"/>
      <c r="X28" s="957"/>
      <c r="Y28" s="956"/>
      <c r="Z28" s="953"/>
      <c r="AA28" s="953"/>
      <c r="AB28" s="515" t="s">
        <v>720</v>
      </c>
      <c r="AC28" s="488"/>
      <c r="AD28" s="488"/>
      <c r="AE28" s="488"/>
      <c r="AF28" s="520"/>
      <c r="AG28" s="513"/>
      <c r="AH28" s="513"/>
      <c r="AI28" s="513"/>
      <c r="AJ28" s="513"/>
      <c r="AK28" s="513"/>
      <c r="AL28" s="513"/>
      <c r="AM28" s="513"/>
      <c r="AN28" s="513"/>
      <c r="AO28" s="513"/>
      <c r="AP28" s="513"/>
      <c r="AQ28" s="513"/>
      <c r="AR28" s="513"/>
      <c r="AS28" s="513"/>
      <c r="AT28" s="514"/>
      <c r="AU28" s="549"/>
    </row>
    <row r="29" spans="2:47" ht="180" customHeight="1" x14ac:dyDescent="0.25">
      <c r="B29" s="967" t="str">
        <f>'3-IDENTIFICACIÓN DEL RIESGO'!B18</f>
        <v>Comunicación y Gestión con Grupos de Interés.</v>
      </c>
      <c r="C29" s="758">
        <v>8</v>
      </c>
      <c r="D29" s="839" t="str">
        <f>'3-IDENTIFICACIÓN DEL RIESGO'!G18</f>
        <v>Omitir la gestión y/o respuesta  a las denuncias por posibles hechos de corrupción.</v>
      </c>
      <c r="E29" s="839" t="str">
        <f>'3-IDENTIFICACIÓN DEL RIESGO'!N18</f>
        <v>Operativos</v>
      </c>
      <c r="F29" s="839" t="str">
        <f>'3-IDENTIFICACIÓN DEL RIESGO'!H18</f>
        <v>Desorganización en el registro, gestión y tramite de denuncias.</v>
      </c>
      <c r="G29" s="839" t="str">
        <f>'3-IDENTIFICACIÓN DEL RIESGO'!L18</f>
        <v>Incumplimiento normativo de la Ley 1755 de 2015 con sus implicaciones disciplinarias</v>
      </c>
      <c r="H29" s="957" t="str">
        <f>'4-VALORACIÓN DEL RIESGO'!Q17</f>
        <v>Improbable</v>
      </c>
      <c r="I29" s="957" t="str">
        <f>'4-VALORACIÓN DEL RIESGO'!AA17</f>
        <v>Moderado</v>
      </c>
      <c r="J29" s="957" t="str">
        <f>'4-VALORACIÓN DEL RIESGO'!AB17</f>
        <v>Moderado</v>
      </c>
      <c r="K29" s="957" t="str">
        <f>'4-VALORACIÓN DEL RIESGO'!AC17</f>
        <v>Reducir</v>
      </c>
      <c r="L29" s="487" t="s">
        <v>83</v>
      </c>
      <c r="M29" s="516"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16" t="str">
        <f>'5-CONTROLES'!L32</f>
        <v>Informe de denuncia publicado</v>
      </c>
      <c r="O29" s="516" t="str">
        <f>'5-CONTROLES'!G32</f>
        <v>Oficina del Inspector de la Gestón de Tierras</v>
      </c>
      <c r="P29" s="516" t="str">
        <f>'5-CONTROLES'!H32</f>
        <v>SEMESTRAL</v>
      </c>
      <c r="Q29" s="954" t="s">
        <v>1516</v>
      </c>
      <c r="R29" s="516" t="str">
        <f>'5-CONTROLES'!AC32</f>
        <v>Fuerte</v>
      </c>
      <c r="S29" s="516" t="str">
        <f>'5-CONTROLES'!AD32</f>
        <v>Fuerte</v>
      </c>
      <c r="T29" s="516" t="str">
        <f>'5-CONTROLES'!AE32</f>
        <v>Fuerte</v>
      </c>
      <c r="U29" s="839" t="str">
        <f>'5-CONTROLES'!AI32</f>
        <v>Fuerte</v>
      </c>
      <c r="V29" s="956" t="str">
        <f>'5-CONTROLES'!AM32</f>
        <v>Rara Vez</v>
      </c>
      <c r="W29" s="956" t="str">
        <f>'5-CONTROLES'!AQ32</f>
        <v>Menor</v>
      </c>
      <c r="X29" s="958" t="str">
        <f>'5-CONTROLES'!AR32</f>
        <v>Bajo</v>
      </c>
      <c r="Y29" s="956" t="str">
        <f>'5-CONTROLES'!AT32</f>
        <v>Aceptar</v>
      </c>
      <c r="Z29" s="953" t="s">
        <v>1517</v>
      </c>
      <c r="AA29" s="953" t="s">
        <v>1518</v>
      </c>
      <c r="AB29" s="515" t="s">
        <v>84</v>
      </c>
      <c r="AC29" s="488" t="s">
        <v>1984</v>
      </c>
      <c r="AD29" s="488" t="s">
        <v>1985</v>
      </c>
      <c r="AE29" s="488" t="s">
        <v>1519</v>
      </c>
      <c r="AF29" s="520">
        <v>12</v>
      </c>
      <c r="AG29" s="513">
        <v>1</v>
      </c>
      <c r="AH29" s="513">
        <v>1</v>
      </c>
      <c r="AI29" s="513">
        <v>1</v>
      </c>
      <c r="AJ29" s="513">
        <v>1</v>
      </c>
      <c r="AK29" s="513">
        <v>1</v>
      </c>
      <c r="AL29" s="513">
        <v>1</v>
      </c>
      <c r="AM29" s="513">
        <v>1</v>
      </c>
      <c r="AN29" s="513">
        <v>1</v>
      </c>
      <c r="AO29" s="513">
        <v>1</v>
      </c>
      <c r="AP29" s="513">
        <v>1</v>
      </c>
      <c r="AQ29" s="513">
        <v>1</v>
      </c>
      <c r="AR29" s="513">
        <v>1</v>
      </c>
      <c r="AS29" s="513">
        <f t="shared" si="0"/>
        <v>12</v>
      </c>
      <c r="AT29" s="514" t="s">
        <v>2144</v>
      </c>
      <c r="AU29" s="549" t="s">
        <v>2145</v>
      </c>
    </row>
    <row r="30" spans="2:47" ht="180" hidden="1" customHeight="1" x14ac:dyDescent="0.25">
      <c r="B30" s="967"/>
      <c r="C30" s="758"/>
      <c r="D30" s="839"/>
      <c r="E30" s="839"/>
      <c r="F30" s="839"/>
      <c r="G30" s="839"/>
      <c r="H30" s="957"/>
      <c r="I30" s="957"/>
      <c r="J30" s="957"/>
      <c r="K30" s="957"/>
      <c r="L30" s="487" t="s">
        <v>358</v>
      </c>
      <c r="M30" s="516">
        <f>'5-CONTROLES'!M33</f>
        <v>0</v>
      </c>
      <c r="N30" s="516">
        <f>'5-CONTROLES'!L33</f>
        <v>0</v>
      </c>
      <c r="O30" s="516">
        <f>'5-CONTROLES'!G33</f>
        <v>0</v>
      </c>
      <c r="P30" s="516">
        <f>'5-CONTROLES'!H33</f>
        <v>0</v>
      </c>
      <c r="Q30" s="954"/>
      <c r="R30" s="516" t="str">
        <f>'5-CONTROLES'!AC33</f>
        <v>Débil</v>
      </c>
      <c r="S30" s="516">
        <f>'5-CONTROLES'!AD33</f>
        <v>0</v>
      </c>
      <c r="T30" s="516" t="str">
        <f>'5-CONTROLES'!AE33</f>
        <v>Débil</v>
      </c>
      <c r="U30" s="839"/>
      <c r="V30" s="956"/>
      <c r="W30" s="956"/>
      <c r="X30" s="958"/>
      <c r="Y30" s="956"/>
      <c r="Z30" s="953"/>
      <c r="AA30" s="953"/>
      <c r="AB30" s="515" t="s">
        <v>85</v>
      </c>
      <c r="AC30" s="488"/>
      <c r="AD30" s="488"/>
      <c r="AE30" s="488"/>
      <c r="AF30" s="520"/>
      <c r="AG30" s="513"/>
      <c r="AH30" s="513"/>
      <c r="AI30" s="513"/>
      <c r="AJ30" s="513"/>
      <c r="AK30" s="513"/>
      <c r="AL30" s="513"/>
      <c r="AM30" s="513"/>
      <c r="AN30" s="513"/>
      <c r="AO30" s="513"/>
      <c r="AP30" s="513"/>
      <c r="AQ30" s="513"/>
      <c r="AR30" s="513"/>
      <c r="AS30" s="513"/>
      <c r="AT30" s="514"/>
      <c r="AU30" s="549"/>
    </row>
    <row r="31" spans="2:47" ht="180" hidden="1" customHeight="1" x14ac:dyDescent="0.25">
      <c r="B31" s="967"/>
      <c r="C31" s="758"/>
      <c r="D31" s="839"/>
      <c r="E31" s="839"/>
      <c r="F31" s="839"/>
      <c r="G31" s="839"/>
      <c r="H31" s="957"/>
      <c r="I31" s="957"/>
      <c r="J31" s="957"/>
      <c r="K31" s="957"/>
      <c r="L31" s="487" t="s">
        <v>648</v>
      </c>
      <c r="M31" s="516">
        <f>'5-CONTROLES'!M34</f>
        <v>0</v>
      </c>
      <c r="N31" s="516">
        <f>'5-CONTROLES'!L34</f>
        <v>0</v>
      </c>
      <c r="O31" s="516">
        <f>'5-CONTROLES'!G34</f>
        <v>0</v>
      </c>
      <c r="P31" s="516">
        <f>'5-CONTROLES'!H34</f>
        <v>0</v>
      </c>
      <c r="Q31" s="954"/>
      <c r="R31" s="516" t="str">
        <f>'5-CONTROLES'!AC34</f>
        <v>Débil</v>
      </c>
      <c r="S31" s="516">
        <f>'5-CONTROLES'!AD34</f>
        <v>0</v>
      </c>
      <c r="T31" s="516" t="str">
        <f>'5-CONTROLES'!AE34</f>
        <v>Débil</v>
      </c>
      <c r="U31" s="839"/>
      <c r="V31" s="956"/>
      <c r="W31" s="956"/>
      <c r="X31" s="958"/>
      <c r="Y31" s="956"/>
      <c r="Z31" s="953"/>
      <c r="AA31" s="953"/>
      <c r="AB31" s="515" t="s">
        <v>721</v>
      </c>
      <c r="AC31" s="488"/>
      <c r="AD31" s="488"/>
      <c r="AE31" s="488"/>
      <c r="AF31" s="520"/>
      <c r="AG31" s="513"/>
      <c r="AH31" s="513"/>
      <c r="AI31" s="513"/>
      <c r="AJ31" s="513"/>
      <c r="AK31" s="513"/>
      <c r="AL31" s="513"/>
      <c r="AM31" s="513"/>
      <c r="AN31" s="513"/>
      <c r="AO31" s="513"/>
      <c r="AP31" s="513"/>
      <c r="AQ31" s="513"/>
      <c r="AR31" s="513"/>
      <c r="AS31" s="513"/>
      <c r="AT31" s="514"/>
      <c r="AU31" s="549"/>
    </row>
    <row r="32" spans="2:47" ht="240" customHeight="1" x14ac:dyDescent="0.25">
      <c r="B32" s="967" t="str">
        <f>'3-IDENTIFICACIÓN DEL RIESGO'!B19</f>
        <v>Inteligencia de la información.</v>
      </c>
      <c r="C32" s="799">
        <v>9</v>
      </c>
      <c r="D32" s="839" t="str">
        <f>'3-IDENTIFICACIÓN DEL RIESGO'!G19</f>
        <v>Incumplimiento en la implementación del PETIC.</v>
      </c>
      <c r="E32" s="839" t="str">
        <f>'3-IDENTIFICACIÓN DEL RIESGO'!N19</f>
        <v>Estratégicos</v>
      </c>
      <c r="F32" s="839" t="str">
        <f>'3-IDENTIFICACIÓN DEL RIESGO'!H19</f>
        <v>Desconocimiento de las directrices planteadas en el PETIC.
Falta de apropiación e implementación del esquema de gobierno definido  en la ANT.</v>
      </c>
      <c r="G32" s="839"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957" t="str">
        <f>'4-VALORACIÓN DEL RIESGO'!Q18</f>
        <v>Probable</v>
      </c>
      <c r="I32" s="957" t="str">
        <f>'4-VALORACIÓN DEL RIESGO'!AA18</f>
        <v>Mayor</v>
      </c>
      <c r="J32" s="957" t="str">
        <f>'4-VALORACIÓN DEL RIESGO'!AB18</f>
        <v>Extremo</v>
      </c>
      <c r="K32" s="957" t="str">
        <f>'4-VALORACIÓN DEL RIESGO'!AC18</f>
        <v>Reducir</v>
      </c>
      <c r="L32" s="487" t="s">
        <v>143</v>
      </c>
      <c r="M32" s="516" t="str">
        <f>'5-CONTROLES'!M35</f>
        <v>Realizar seguimiento del PETIC</v>
      </c>
      <c r="N32" s="516" t="str">
        <f>'5-CONTROLES'!L35</f>
        <v xml:space="preserve">El resultado será registrado en el cuadro de mando integral del PETIC. </v>
      </c>
      <c r="O32" s="516" t="str">
        <f>'5-CONTROLES'!G35</f>
        <v>Subdirección de sistemas de información de Tierras</v>
      </c>
      <c r="P32" s="516" t="str">
        <f>'5-CONTROLES'!H35</f>
        <v>ANUAL</v>
      </c>
      <c r="Q32" s="954" t="s">
        <v>1729</v>
      </c>
      <c r="R32" s="516" t="str">
        <f>'5-CONTROLES'!AC35</f>
        <v>Débil</v>
      </c>
      <c r="S32" s="516" t="str">
        <f>'5-CONTROLES'!AD35</f>
        <v>Moderado</v>
      </c>
      <c r="T32" s="516" t="str">
        <f>'5-CONTROLES'!AE35</f>
        <v>Débil</v>
      </c>
      <c r="U32" s="839" t="str">
        <f>'5-CONTROLES'!AI35</f>
        <v>Débil</v>
      </c>
      <c r="V32" s="956" t="str">
        <f>'5-CONTROLES'!AM35</f>
        <v>Probable</v>
      </c>
      <c r="W32" s="956" t="str">
        <f>'5-CONTROLES'!AQ35</f>
        <v>Mayor</v>
      </c>
      <c r="X32" s="957" t="str">
        <f>'5-CONTROLES'!AR35</f>
        <v>Extremo</v>
      </c>
      <c r="Y32" s="956" t="str">
        <f>'5-CONTROLES'!AT35</f>
        <v>Reducir</v>
      </c>
      <c r="Z32" s="953" t="s">
        <v>1732</v>
      </c>
      <c r="AA32" s="953" t="s">
        <v>1733</v>
      </c>
      <c r="AB32" s="515" t="s">
        <v>145</v>
      </c>
      <c r="AC32" s="488" t="s">
        <v>1734</v>
      </c>
      <c r="AD32" s="488" t="s">
        <v>2084</v>
      </c>
      <c r="AE32" s="488" t="s">
        <v>1735</v>
      </c>
      <c r="AF32" s="520">
        <v>1</v>
      </c>
      <c r="AG32" s="513"/>
      <c r="AH32" s="513"/>
      <c r="AI32" s="513"/>
      <c r="AJ32" s="513"/>
      <c r="AK32" s="513"/>
      <c r="AL32" s="513"/>
      <c r="AM32" s="513"/>
      <c r="AN32" s="513"/>
      <c r="AO32" s="513"/>
      <c r="AP32" s="513"/>
      <c r="AQ32" s="513">
        <v>1</v>
      </c>
      <c r="AR32" s="513"/>
      <c r="AS32" s="344">
        <f t="shared" si="0"/>
        <v>1</v>
      </c>
      <c r="AT32" s="514" t="s">
        <v>2146</v>
      </c>
      <c r="AU32" s="549" t="s">
        <v>2147</v>
      </c>
    </row>
    <row r="33" spans="2:47" ht="180" hidden="1" customHeight="1" x14ac:dyDescent="0.25">
      <c r="B33" s="967"/>
      <c r="C33" s="799"/>
      <c r="D33" s="839"/>
      <c r="E33" s="839"/>
      <c r="F33" s="839"/>
      <c r="G33" s="839"/>
      <c r="H33" s="957"/>
      <c r="I33" s="957"/>
      <c r="J33" s="957"/>
      <c r="K33" s="957"/>
      <c r="L33" s="487" t="s">
        <v>144</v>
      </c>
      <c r="M33" s="516">
        <f>'5-CONTROLES'!M36</f>
        <v>0</v>
      </c>
      <c r="N33" s="516">
        <f>'5-CONTROLES'!L36</f>
        <v>0</v>
      </c>
      <c r="O33" s="516">
        <f>'5-CONTROLES'!G36</f>
        <v>0</v>
      </c>
      <c r="P33" s="516">
        <f>'5-CONTROLES'!H36</f>
        <v>0</v>
      </c>
      <c r="Q33" s="954"/>
      <c r="R33" s="516" t="str">
        <f>'5-CONTROLES'!AC36</f>
        <v>Débil</v>
      </c>
      <c r="S33" s="516">
        <f>'5-CONTROLES'!AD36</f>
        <v>0</v>
      </c>
      <c r="T33" s="516" t="str">
        <f>'5-CONTROLES'!AE36</f>
        <v>Débil</v>
      </c>
      <c r="U33" s="839"/>
      <c r="V33" s="956"/>
      <c r="W33" s="956"/>
      <c r="X33" s="957"/>
      <c r="Y33" s="956"/>
      <c r="Z33" s="953"/>
      <c r="AA33" s="953"/>
      <c r="AB33" s="515" t="s">
        <v>146</v>
      </c>
      <c r="AC33" s="488"/>
      <c r="AD33" s="488"/>
      <c r="AE33" s="488"/>
      <c r="AF33" s="520"/>
      <c r="AG33" s="513"/>
      <c r="AH33" s="513"/>
      <c r="AI33" s="513"/>
      <c r="AJ33" s="513"/>
      <c r="AK33" s="513"/>
      <c r="AL33" s="513"/>
      <c r="AM33" s="513"/>
      <c r="AN33" s="513"/>
      <c r="AO33" s="513"/>
      <c r="AP33" s="513"/>
      <c r="AQ33" s="513"/>
      <c r="AR33" s="513"/>
      <c r="AS33" s="513"/>
      <c r="AT33" s="514"/>
      <c r="AU33" s="549"/>
    </row>
    <row r="34" spans="2:47" ht="180" hidden="1" customHeight="1" x14ac:dyDescent="0.25">
      <c r="B34" s="967"/>
      <c r="C34" s="799"/>
      <c r="D34" s="839"/>
      <c r="E34" s="839"/>
      <c r="F34" s="839"/>
      <c r="G34" s="839"/>
      <c r="H34" s="957"/>
      <c r="I34" s="957"/>
      <c r="J34" s="957"/>
      <c r="K34" s="957"/>
      <c r="L34" s="487" t="s">
        <v>649</v>
      </c>
      <c r="M34" s="516">
        <f>'5-CONTROLES'!M37</f>
        <v>0</v>
      </c>
      <c r="N34" s="516">
        <f>'5-CONTROLES'!L37</f>
        <v>0</v>
      </c>
      <c r="O34" s="516">
        <f>'5-CONTROLES'!G37</f>
        <v>0</v>
      </c>
      <c r="P34" s="516">
        <f>'5-CONTROLES'!H37</f>
        <v>0</v>
      </c>
      <c r="Q34" s="954"/>
      <c r="R34" s="516" t="str">
        <f>'5-CONTROLES'!AC37</f>
        <v>Débil</v>
      </c>
      <c r="S34" s="516">
        <f>'5-CONTROLES'!AD37</f>
        <v>0</v>
      </c>
      <c r="T34" s="516" t="str">
        <f>'5-CONTROLES'!AE37</f>
        <v>Débil</v>
      </c>
      <c r="U34" s="839"/>
      <c r="V34" s="956"/>
      <c r="W34" s="956"/>
      <c r="X34" s="957"/>
      <c r="Y34" s="956"/>
      <c r="Z34" s="953"/>
      <c r="AA34" s="953"/>
      <c r="AB34" s="515" t="s">
        <v>722</v>
      </c>
      <c r="AC34" s="488"/>
      <c r="AD34" s="488"/>
      <c r="AE34" s="488"/>
      <c r="AF34" s="520"/>
      <c r="AG34" s="513"/>
      <c r="AH34" s="513"/>
      <c r="AI34" s="513"/>
      <c r="AJ34" s="513"/>
      <c r="AK34" s="513"/>
      <c r="AL34" s="513"/>
      <c r="AM34" s="513"/>
      <c r="AN34" s="513"/>
      <c r="AO34" s="513"/>
      <c r="AP34" s="513"/>
      <c r="AQ34" s="513"/>
      <c r="AR34" s="513"/>
      <c r="AS34" s="513"/>
      <c r="AT34" s="514"/>
      <c r="AU34" s="549"/>
    </row>
    <row r="35" spans="2:47" ht="180" customHeight="1" x14ac:dyDescent="0.25">
      <c r="B35" s="967" t="str">
        <f>'3-IDENTIFICACIÓN DEL RIESGO'!B20</f>
        <v>Inteligencia de la información.</v>
      </c>
      <c r="C35" s="799">
        <v>10</v>
      </c>
      <c r="D35" s="839" t="str">
        <f>'3-IDENTIFICACIÓN DEL RIESGO'!G20</f>
        <v>Definición y evolución de la arquitectura empresarial institucional que no responda a las necesidades de la entidad.</v>
      </c>
      <c r="E35" s="839" t="str">
        <f>'3-IDENTIFICACIÓN DEL RIESGO'!N20</f>
        <v>Estratégicos</v>
      </c>
      <c r="F35" s="839"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839"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957" t="str">
        <f>'4-VALORACIÓN DEL RIESGO'!Q19</f>
        <v>Probable</v>
      </c>
      <c r="I35" s="957" t="str">
        <f>'4-VALORACIÓN DEL RIESGO'!AA19</f>
        <v>Mayor</v>
      </c>
      <c r="J35" s="957" t="str">
        <f>'4-VALORACIÓN DEL RIESGO'!AB19</f>
        <v>Extremo</v>
      </c>
      <c r="K35" s="957" t="str">
        <f>'4-VALORACIÓN DEL RIESGO'!AC19</f>
        <v>Reducir</v>
      </c>
      <c r="L35" s="487" t="s">
        <v>86</v>
      </c>
      <c r="M35" s="516" t="str">
        <f>'5-CONTROLES'!M38</f>
        <v>Implementar y gobernar la Arquitectura empresarial
definida para la ANT</v>
      </c>
      <c r="N35" s="516" t="str">
        <f>'5-CONTROLES'!L38</f>
        <v>Arquitectura empresarial</v>
      </c>
      <c r="O35" s="516" t="str">
        <f>'5-CONTROLES'!G38</f>
        <v>Subdirección de sistemas de información de Tierras</v>
      </c>
      <c r="P35" s="516" t="str">
        <f>'5-CONTROLES'!H38</f>
        <v>DIARIO</v>
      </c>
      <c r="Q35" s="954" t="s">
        <v>1730</v>
      </c>
      <c r="R35" s="516" t="str">
        <f>'5-CONTROLES'!AC38</f>
        <v>Fuerte</v>
      </c>
      <c r="S35" s="516" t="str">
        <f>'5-CONTROLES'!AD38</f>
        <v>Fuerte</v>
      </c>
      <c r="T35" s="516" t="str">
        <f>'5-CONTROLES'!AE38</f>
        <v>Fuerte</v>
      </c>
      <c r="U35" s="839" t="str">
        <f>'5-CONTROLES'!AI38</f>
        <v>Moderado</v>
      </c>
      <c r="V35" s="956" t="str">
        <f>'5-CONTROLES'!AM38</f>
        <v>Posible</v>
      </c>
      <c r="W35" s="956" t="str">
        <f>'5-CONTROLES'!AQ38</f>
        <v>Mayor</v>
      </c>
      <c r="X35" s="957" t="str">
        <f>'5-CONTROLES'!AR38</f>
        <v>Extremo</v>
      </c>
      <c r="Y35" s="956" t="str">
        <f>'5-CONTROLES'!AT38</f>
        <v>Reducir</v>
      </c>
      <c r="Z35" s="953" t="s">
        <v>1736</v>
      </c>
      <c r="AA35" s="953" t="s">
        <v>1737</v>
      </c>
      <c r="AB35" s="515" t="s">
        <v>88</v>
      </c>
      <c r="AC35" s="488" t="s">
        <v>1738</v>
      </c>
      <c r="AD35" s="488" t="s">
        <v>2084</v>
      </c>
      <c r="AE35" s="488" t="s">
        <v>1739</v>
      </c>
      <c r="AF35" s="520">
        <v>1</v>
      </c>
      <c r="AG35" s="513"/>
      <c r="AH35" s="513"/>
      <c r="AI35" s="513"/>
      <c r="AJ35" s="513"/>
      <c r="AK35" s="513"/>
      <c r="AL35" s="513"/>
      <c r="AM35" s="513"/>
      <c r="AN35" s="513"/>
      <c r="AO35" s="513"/>
      <c r="AP35" s="513"/>
      <c r="AQ35" s="513">
        <v>1</v>
      </c>
      <c r="AR35" s="513"/>
      <c r="AS35" s="344">
        <f t="shared" si="0"/>
        <v>1</v>
      </c>
      <c r="AT35" s="514" t="s">
        <v>2148</v>
      </c>
      <c r="AU35" s="549" t="s">
        <v>2147</v>
      </c>
    </row>
    <row r="36" spans="2:47" ht="180" customHeight="1" x14ac:dyDescent="0.25">
      <c r="B36" s="967"/>
      <c r="C36" s="799"/>
      <c r="D36" s="839"/>
      <c r="E36" s="839"/>
      <c r="F36" s="839"/>
      <c r="G36" s="839"/>
      <c r="H36" s="957"/>
      <c r="I36" s="957"/>
      <c r="J36" s="957"/>
      <c r="K36" s="957"/>
      <c r="L36" s="487" t="s">
        <v>359</v>
      </c>
      <c r="M36" s="516" t="str">
        <f>'5-CONTROLES'!M39</f>
        <v xml:space="preserve"> Realizar seguimiento y mantenimiento de la arquitectura
empresarial</v>
      </c>
      <c r="N36" s="516" t="str">
        <f>'5-CONTROLES'!L39</f>
        <v>Informe de seguimiento</v>
      </c>
      <c r="O36" s="516" t="str">
        <f>'5-CONTROLES'!G39</f>
        <v>Subdirección de sistemas de información de Tierras</v>
      </c>
      <c r="P36" s="516" t="str">
        <f>'5-CONTROLES'!H39</f>
        <v>TRIMESTRAL</v>
      </c>
      <c r="Q36" s="954"/>
      <c r="R36" s="516" t="str">
        <f>'5-CONTROLES'!AC39</f>
        <v>Débil</v>
      </c>
      <c r="S36" s="516" t="str">
        <f>'5-CONTROLES'!AD39</f>
        <v>Fuerte</v>
      </c>
      <c r="T36" s="516" t="str">
        <f>'5-CONTROLES'!AE39</f>
        <v>Débil</v>
      </c>
      <c r="U36" s="839"/>
      <c r="V36" s="956"/>
      <c r="W36" s="956"/>
      <c r="X36" s="957"/>
      <c r="Y36" s="956"/>
      <c r="Z36" s="953"/>
      <c r="AA36" s="953"/>
      <c r="AB36" s="515" t="s">
        <v>89</v>
      </c>
      <c r="AC36" s="488"/>
      <c r="AD36" s="488"/>
      <c r="AE36" s="488"/>
      <c r="AF36" s="520"/>
      <c r="AG36" s="513"/>
      <c r="AH36" s="513"/>
      <c r="AI36" s="513"/>
      <c r="AJ36" s="513"/>
      <c r="AK36" s="513"/>
      <c r="AL36" s="513"/>
      <c r="AM36" s="513"/>
      <c r="AN36" s="513"/>
      <c r="AO36" s="513"/>
      <c r="AP36" s="513"/>
      <c r="AQ36" s="513"/>
      <c r="AR36" s="513"/>
      <c r="AS36" s="513"/>
      <c r="AT36" s="514"/>
      <c r="AU36" s="549"/>
    </row>
    <row r="37" spans="2:47" ht="180" hidden="1" customHeight="1" x14ac:dyDescent="0.25">
      <c r="B37" s="967"/>
      <c r="C37" s="799"/>
      <c r="D37" s="839"/>
      <c r="E37" s="839"/>
      <c r="F37" s="839"/>
      <c r="G37" s="839"/>
      <c r="H37" s="957"/>
      <c r="I37" s="957"/>
      <c r="J37" s="957"/>
      <c r="K37" s="957"/>
      <c r="L37" s="487" t="s">
        <v>650</v>
      </c>
      <c r="M37" s="516">
        <f>'5-CONTROLES'!M40</f>
        <v>0</v>
      </c>
      <c r="N37" s="516">
        <f>'5-CONTROLES'!L40</f>
        <v>0</v>
      </c>
      <c r="O37" s="516">
        <f>'5-CONTROLES'!G40</f>
        <v>0</v>
      </c>
      <c r="P37" s="516">
        <f>'5-CONTROLES'!H40</f>
        <v>0</v>
      </c>
      <c r="Q37" s="954"/>
      <c r="R37" s="516" t="str">
        <f>'5-CONTROLES'!AC40</f>
        <v>Débil</v>
      </c>
      <c r="S37" s="516">
        <f>'5-CONTROLES'!AD40</f>
        <v>0</v>
      </c>
      <c r="T37" s="516" t="str">
        <f>'5-CONTROLES'!AE40</f>
        <v>Débil</v>
      </c>
      <c r="U37" s="839"/>
      <c r="V37" s="956"/>
      <c r="W37" s="956"/>
      <c r="X37" s="957"/>
      <c r="Y37" s="956"/>
      <c r="Z37" s="953"/>
      <c r="AA37" s="953"/>
      <c r="AB37" s="515" t="s">
        <v>723</v>
      </c>
      <c r="AC37" s="488"/>
      <c r="AD37" s="488"/>
      <c r="AE37" s="488"/>
      <c r="AF37" s="520"/>
      <c r="AG37" s="513"/>
      <c r="AH37" s="513"/>
      <c r="AI37" s="513"/>
      <c r="AJ37" s="513"/>
      <c r="AK37" s="513"/>
      <c r="AL37" s="513"/>
      <c r="AM37" s="513"/>
      <c r="AN37" s="513"/>
      <c r="AO37" s="513"/>
      <c r="AP37" s="513"/>
      <c r="AQ37" s="513"/>
      <c r="AR37" s="513"/>
      <c r="AS37" s="513"/>
      <c r="AT37" s="514"/>
      <c r="AU37" s="549"/>
    </row>
    <row r="38" spans="2:47" ht="180" customHeight="1" x14ac:dyDescent="0.25">
      <c r="B38" s="967" t="str">
        <f>'3-IDENTIFICACIÓN DEL RIESGO'!B21</f>
        <v>Inteligencia de la información.</v>
      </c>
      <c r="C38" s="799">
        <v>11</v>
      </c>
      <c r="D38" s="839" t="str">
        <f>'3-IDENTIFICACIÓN DEL RIESGO'!G21</f>
        <v>Incumplimiento en la implementación del Modelo de Seguridad y Privacidad  de la información de la estrategia de Gobierno Digital.</v>
      </c>
      <c r="E38" s="839" t="str">
        <f>'3-IDENTIFICACIÓN DEL RIESGO'!N21</f>
        <v>Estratégicos</v>
      </c>
      <c r="F38" s="839"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839" t="str">
        <f>'3-IDENTIFICACIÓN DEL RIESGO'!L21</f>
        <v xml:space="preserve">Incumplimiento de directrices de la estrategia de Gobierno Digital.
Bajas calificaciones en el autodiagnóstico FURAG.
Hallazgos de entes de control.
Incumplimiento de metas institucionales </v>
      </c>
      <c r="H38" s="957" t="str">
        <f>'4-VALORACIÓN DEL RIESGO'!Q20</f>
        <v>Probable</v>
      </c>
      <c r="I38" s="957" t="str">
        <f>'4-VALORACIÓN DEL RIESGO'!AA20</f>
        <v>Mayor</v>
      </c>
      <c r="J38" s="957" t="str">
        <f>'4-VALORACIÓN DEL RIESGO'!AB20</f>
        <v>Extremo</v>
      </c>
      <c r="K38" s="957" t="str">
        <f>'4-VALORACIÓN DEL RIESGO'!AC20</f>
        <v>Reducir</v>
      </c>
      <c r="L38" s="487" t="s">
        <v>87</v>
      </c>
      <c r="M38" s="516" t="str">
        <f>'5-CONTROLES'!M41</f>
        <v>Verificación del cumplimiento de las Políticas de Seguridad y Privacidad. INTI-Política-001 POLÍTICA GENERAL DE SEGURIDAD DE LA INFORMACIÓN, TRATAMIENTO Y PROTECCIÓN DE DATOS PERSONALES, Numeral 5,3.</v>
      </c>
      <c r="N38" s="516" t="str">
        <f>'5-CONTROLES'!L41</f>
        <v>Informe de verificación</v>
      </c>
      <c r="O38" s="516" t="str">
        <f>'5-CONTROLES'!G41</f>
        <v>Subdirección de sistemas de información de Tierras</v>
      </c>
      <c r="P38" s="516" t="str">
        <f>'5-CONTROLES'!H41</f>
        <v>TRIMESTRAL</v>
      </c>
      <c r="Q38" s="954" t="s">
        <v>1731</v>
      </c>
      <c r="R38" s="516" t="str">
        <f>'5-CONTROLES'!AC41</f>
        <v>Débil</v>
      </c>
      <c r="S38" s="516" t="str">
        <f>'5-CONTROLES'!AD41</f>
        <v>Fuerte</v>
      </c>
      <c r="T38" s="516" t="str">
        <f>'5-CONTROLES'!AE41</f>
        <v>Débil</v>
      </c>
      <c r="U38" s="839" t="str">
        <f>'5-CONTROLES'!AI41</f>
        <v>Débil</v>
      </c>
      <c r="V38" s="956" t="str">
        <f>'5-CONTROLES'!AM41</f>
        <v>Probable</v>
      </c>
      <c r="W38" s="956" t="str">
        <f>'5-CONTROLES'!AQ41</f>
        <v>Mayor</v>
      </c>
      <c r="X38" s="957" t="str">
        <f>'5-CONTROLES'!AR41</f>
        <v>Extremo</v>
      </c>
      <c r="Y38" s="956" t="str">
        <f>'5-CONTROLES'!AT41</f>
        <v>Reducir</v>
      </c>
      <c r="Z38" s="953" t="s">
        <v>1740</v>
      </c>
      <c r="AA38" s="953" t="s">
        <v>1741</v>
      </c>
      <c r="AB38" s="515" t="s">
        <v>90</v>
      </c>
      <c r="AC38" s="488" t="s">
        <v>1742</v>
      </c>
      <c r="AD38" s="488" t="s">
        <v>2084</v>
      </c>
      <c r="AE38" s="488" t="s">
        <v>1743</v>
      </c>
      <c r="AF38" s="520">
        <v>8</v>
      </c>
      <c r="AG38" s="513"/>
      <c r="AH38" s="513"/>
      <c r="AI38" s="513"/>
      <c r="AJ38" s="513">
        <v>1</v>
      </c>
      <c r="AK38" s="513">
        <v>1</v>
      </c>
      <c r="AL38" s="513">
        <v>1</v>
      </c>
      <c r="AM38" s="513">
        <v>1</v>
      </c>
      <c r="AN38" s="513">
        <v>1</v>
      </c>
      <c r="AO38" s="513">
        <v>1</v>
      </c>
      <c r="AP38" s="513">
        <v>1</v>
      </c>
      <c r="AQ38" s="513">
        <v>1</v>
      </c>
      <c r="AR38" s="513"/>
      <c r="AS38" s="344">
        <v>8</v>
      </c>
      <c r="AT38" s="514" t="s">
        <v>2149</v>
      </c>
      <c r="AU38" s="549" t="s">
        <v>2147</v>
      </c>
    </row>
    <row r="39" spans="2:47" ht="180" customHeight="1" x14ac:dyDescent="0.25">
      <c r="B39" s="967"/>
      <c r="C39" s="799"/>
      <c r="D39" s="839"/>
      <c r="E39" s="839"/>
      <c r="F39" s="839"/>
      <c r="G39" s="839"/>
      <c r="H39" s="957"/>
      <c r="I39" s="957"/>
      <c r="J39" s="957"/>
      <c r="K39" s="957"/>
      <c r="L39" s="487" t="s">
        <v>134</v>
      </c>
      <c r="M39" s="516" t="str">
        <f>'5-CONTROLES'!M42</f>
        <v>Realizar seguimiento a la Estrategia de Servicios TIC. INTI -P-004 GOBIERNO DE TIC</v>
      </c>
      <c r="N39" s="516" t="str">
        <f>'5-CONTROLES'!L42</f>
        <v>Informe de seguimiento</v>
      </c>
      <c r="O39" s="516" t="str">
        <f>'5-CONTROLES'!G42</f>
        <v>Subdirección de sistemas de información de Tierras</v>
      </c>
      <c r="P39" s="516" t="str">
        <f>'5-CONTROLES'!H42</f>
        <v>SEMESTRAL</v>
      </c>
      <c r="Q39" s="954"/>
      <c r="R39" s="516" t="str">
        <f>'5-CONTROLES'!AC42</f>
        <v>Débil</v>
      </c>
      <c r="S39" s="516" t="str">
        <f>'5-CONTROLES'!AD42</f>
        <v>Fuerte</v>
      </c>
      <c r="T39" s="516" t="str">
        <f>'5-CONTROLES'!AE42</f>
        <v>Débil</v>
      </c>
      <c r="U39" s="839"/>
      <c r="V39" s="956"/>
      <c r="W39" s="956"/>
      <c r="X39" s="957"/>
      <c r="Y39" s="956"/>
      <c r="Z39" s="953"/>
      <c r="AA39" s="953"/>
      <c r="AB39" s="515" t="s">
        <v>135</v>
      </c>
      <c r="AC39" s="488"/>
      <c r="AD39" s="488"/>
      <c r="AE39" s="488"/>
      <c r="AF39" s="520"/>
      <c r="AG39" s="513"/>
      <c r="AH39" s="513"/>
      <c r="AI39" s="513"/>
      <c r="AJ39" s="513"/>
      <c r="AK39" s="513"/>
      <c r="AL39" s="513"/>
      <c r="AM39" s="513"/>
      <c r="AN39" s="513"/>
      <c r="AO39" s="513"/>
      <c r="AP39" s="513"/>
      <c r="AQ39" s="513"/>
      <c r="AR39" s="513"/>
      <c r="AS39" s="513"/>
      <c r="AT39" s="514"/>
      <c r="AU39" s="549"/>
    </row>
    <row r="40" spans="2:47" ht="180" hidden="1" customHeight="1" x14ac:dyDescent="0.25">
      <c r="B40" s="967"/>
      <c r="C40" s="799"/>
      <c r="D40" s="839"/>
      <c r="E40" s="839"/>
      <c r="F40" s="839"/>
      <c r="G40" s="839"/>
      <c r="H40" s="957"/>
      <c r="I40" s="957"/>
      <c r="J40" s="957"/>
      <c r="K40" s="957"/>
      <c r="L40" s="487" t="s">
        <v>651</v>
      </c>
      <c r="M40" s="516">
        <f>'5-CONTROLES'!M43</f>
        <v>0</v>
      </c>
      <c r="N40" s="516">
        <f>'5-CONTROLES'!L43</f>
        <v>0</v>
      </c>
      <c r="O40" s="516">
        <f>'5-CONTROLES'!G43</f>
        <v>0</v>
      </c>
      <c r="P40" s="516">
        <f>'5-CONTROLES'!H43</f>
        <v>0</v>
      </c>
      <c r="Q40" s="954"/>
      <c r="R40" s="516" t="str">
        <f>'5-CONTROLES'!AC43</f>
        <v>Débil</v>
      </c>
      <c r="S40" s="516">
        <f>'5-CONTROLES'!AD43</f>
        <v>0</v>
      </c>
      <c r="T40" s="516" t="str">
        <f>'5-CONTROLES'!AE43</f>
        <v>Débil</v>
      </c>
      <c r="U40" s="839"/>
      <c r="V40" s="956"/>
      <c r="W40" s="956"/>
      <c r="X40" s="957"/>
      <c r="Y40" s="956"/>
      <c r="Z40" s="953"/>
      <c r="AA40" s="953"/>
      <c r="AB40" s="515" t="s">
        <v>724</v>
      </c>
      <c r="AC40" s="488"/>
      <c r="AD40" s="488"/>
      <c r="AE40" s="488"/>
      <c r="AF40" s="520"/>
      <c r="AG40" s="513"/>
      <c r="AH40" s="513"/>
      <c r="AI40" s="513"/>
      <c r="AJ40" s="513"/>
      <c r="AK40" s="513"/>
      <c r="AL40" s="513"/>
      <c r="AM40" s="513"/>
      <c r="AN40" s="513"/>
      <c r="AO40" s="513"/>
      <c r="AP40" s="513"/>
      <c r="AQ40" s="513"/>
      <c r="AR40" s="513"/>
      <c r="AS40" s="513"/>
      <c r="AT40" s="514"/>
      <c r="AU40" s="549"/>
    </row>
    <row r="41" spans="2:47" ht="240" customHeight="1" x14ac:dyDescent="0.25">
      <c r="B41" s="967" t="str">
        <f>'3-IDENTIFICACIÓN DEL RIESGO'!B22</f>
        <v>Inteligencia de la información.</v>
      </c>
      <c r="C41" s="799">
        <v>12</v>
      </c>
      <c r="D41" s="839" t="str">
        <f>'3-IDENTIFICACIÓN DEL RIESGO'!G22</f>
        <v>Pérdida parcial o completa del conocimiento de la Entidad</v>
      </c>
      <c r="E41" s="839" t="str">
        <f>'3-IDENTIFICACIÓN DEL RIESGO'!N22</f>
        <v>Estratégicos</v>
      </c>
      <c r="F41" s="839"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839"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957" t="str">
        <f>'4-VALORACIÓN DEL RIESGO'!Q21</f>
        <v>Casi seguro</v>
      </c>
      <c r="I41" s="957" t="str">
        <f>'4-VALORACIÓN DEL RIESGO'!AA21</f>
        <v>Catastrófico</v>
      </c>
      <c r="J41" s="957" t="str">
        <f>'4-VALORACIÓN DEL RIESGO'!AB21</f>
        <v>Extremo</v>
      </c>
      <c r="K41" s="957" t="str">
        <f>'4-VALORACIÓN DEL RIESGO'!AC21</f>
        <v>Reducir</v>
      </c>
      <c r="L41" s="487" t="s">
        <v>91</v>
      </c>
      <c r="M41" s="516" t="str">
        <f>'5-CONTROLES'!M44</f>
        <v>Revisar oportunidades de mejora</v>
      </c>
      <c r="N41" s="516" t="str">
        <f>'5-CONTROLES'!L44</f>
        <v>INTI -F-014 FORMA NECESIDADES Y OPORTUNIDADES DE MEJORA</v>
      </c>
      <c r="O41" s="516" t="str">
        <f>'5-CONTROLES'!G44</f>
        <v>Dependencias ANT</v>
      </c>
      <c r="P41" s="516" t="str">
        <f>'5-CONTROLES'!H44</f>
        <v>SEMANAL</v>
      </c>
      <c r="Q41" s="954" t="s">
        <v>1744</v>
      </c>
      <c r="R41" s="516" t="str">
        <f>'5-CONTROLES'!AC44</f>
        <v>Débil</v>
      </c>
      <c r="S41" s="516" t="str">
        <f>'5-CONTROLES'!AD44</f>
        <v>Moderado</v>
      </c>
      <c r="T41" s="516" t="str">
        <f>'5-CONTROLES'!AE44</f>
        <v>Débil</v>
      </c>
      <c r="U41" s="839" t="str">
        <f>'5-CONTROLES'!AI44</f>
        <v>Débil</v>
      </c>
      <c r="V41" s="956" t="str">
        <f>'5-CONTROLES'!AM44</f>
        <v>Casi Seguro</v>
      </c>
      <c r="W41" s="956" t="str">
        <f>'5-CONTROLES'!AQ44</f>
        <v>Catastrófico</v>
      </c>
      <c r="X41" s="957" t="str">
        <f>'5-CONTROLES'!AR44</f>
        <v>Extremo</v>
      </c>
      <c r="Y41" s="956" t="str">
        <f>'5-CONTROLES'!AT44</f>
        <v>Reducir</v>
      </c>
      <c r="Z41" s="953" t="s">
        <v>1954</v>
      </c>
      <c r="AA41" s="953" t="s">
        <v>1746</v>
      </c>
      <c r="AB41" s="515" t="s">
        <v>92</v>
      </c>
      <c r="AC41" s="488" t="s">
        <v>1834</v>
      </c>
      <c r="AD41" s="488" t="s">
        <v>1747</v>
      </c>
      <c r="AE41" s="488" t="s">
        <v>1748</v>
      </c>
      <c r="AF41" s="520">
        <v>4</v>
      </c>
      <c r="AG41" s="525"/>
      <c r="AH41" s="525">
        <v>1</v>
      </c>
      <c r="AI41" s="525"/>
      <c r="AJ41" s="525"/>
      <c r="AK41" s="525"/>
      <c r="AL41" s="525"/>
      <c r="AM41" s="525"/>
      <c r="AN41" s="525">
        <v>1</v>
      </c>
      <c r="AO41" s="525">
        <v>1</v>
      </c>
      <c r="AP41" s="525"/>
      <c r="AQ41" s="525"/>
      <c r="AR41" s="525">
        <v>1</v>
      </c>
      <c r="AS41" s="525">
        <f t="shared" si="0"/>
        <v>4</v>
      </c>
      <c r="AT41" s="522" t="s">
        <v>2150</v>
      </c>
      <c r="AU41" s="550" t="s">
        <v>2151</v>
      </c>
    </row>
    <row r="42" spans="2:47" ht="180" hidden="1" customHeight="1" x14ac:dyDescent="0.25">
      <c r="B42" s="967"/>
      <c r="C42" s="799"/>
      <c r="D42" s="839"/>
      <c r="E42" s="839"/>
      <c r="F42" s="839"/>
      <c r="G42" s="839"/>
      <c r="H42" s="957"/>
      <c r="I42" s="957"/>
      <c r="J42" s="957"/>
      <c r="K42" s="957"/>
      <c r="L42" s="487" t="s">
        <v>360</v>
      </c>
      <c r="M42" s="516">
        <f>'5-CONTROLES'!M45</f>
        <v>0</v>
      </c>
      <c r="N42" s="516">
        <f>'5-CONTROLES'!L45</f>
        <v>0</v>
      </c>
      <c r="O42" s="516">
        <f>'5-CONTROLES'!G45</f>
        <v>0</v>
      </c>
      <c r="P42" s="516">
        <f>'5-CONTROLES'!H45</f>
        <v>0</v>
      </c>
      <c r="Q42" s="954"/>
      <c r="R42" s="516" t="str">
        <f>'5-CONTROLES'!AC45</f>
        <v>Débil</v>
      </c>
      <c r="S42" s="516">
        <f>'5-CONTROLES'!AD45</f>
        <v>0</v>
      </c>
      <c r="T42" s="516" t="str">
        <f>'5-CONTROLES'!AE45</f>
        <v>Débil</v>
      </c>
      <c r="U42" s="839"/>
      <c r="V42" s="956"/>
      <c r="W42" s="956"/>
      <c r="X42" s="957"/>
      <c r="Y42" s="956"/>
      <c r="Z42" s="953"/>
      <c r="AA42" s="953"/>
      <c r="AB42" s="515" t="s">
        <v>93</v>
      </c>
      <c r="AC42" s="488"/>
      <c r="AD42" s="488"/>
      <c r="AE42" s="488"/>
      <c r="AF42" s="520"/>
      <c r="AG42" s="513"/>
      <c r="AH42" s="513"/>
      <c r="AI42" s="513"/>
      <c r="AJ42" s="513"/>
      <c r="AK42" s="513"/>
      <c r="AL42" s="513"/>
      <c r="AM42" s="513"/>
      <c r="AN42" s="513"/>
      <c r="AO42" s="513"/>
      <c r="AP42" s="513"/>
      <c r="AQ42" s="513"/>
      <c r="AR42" s="513"/>
      <c r="AS42" s="513"/>
      <c r="AT42" s="514"/>
      <c r="AU42" s="549"/>
    </row>
    <row r="43" spans="2:47" ht="180" hidden="1" customHeight="1" x14ac:dyDescent="0.25">
      <c r="B43" s="967"/>
      <c r="C43" s="799"/>
      <c r="D43" s="839"/>
      <c r="E43" s="839"/>
      <c r="F43" s="839"/>
      <c r="G43" s="839"/>
      <c r="H43" s="957"/>
      <c r="I43" s="957"/>
      <c r="J43" s="957"/>
      <c r="K43" s="957"/>
      <c r="L43" s="487" t="s">
        <v>652</v>
      </c>
      <c r="M43" s="516">
        <f>'5-CONTROLES'!M46</f>
        <v>0</v>
      </c>
      <c r="N43" s="516">
        <f>'5-CONTROLES'!L46</f>
        <v>0</v>
      </c>
      <c r="O43" s="516">
        <f>'5-CONTROLES'!G46</f>
        <v>0</v>
      </c>
      <c r="P43" s="516">
        <f>'5-CONTROLES'!H46</f>
        <v>0</v>
      </c>
      <c r="Q43" s="954"/>
      <c r="R43" s="516" t="str">
        <f>'5-CONTROLES'!AC46</f>
        <v>Débil</v>
      </c>
      <c r="S43" s="516">
        <f>'5-CONTROLES'!AD46</f>
        <v>0</v>
      </c>
      <c r="T43" s="516" t="str">
        <f>'5-CONTROLES'!AE46</f>
        <v>Débil</v>
      </c>
      <c r="U43" s="839"/>
      <c r="V43" s="956"/>
      <c r="W43" s="956"/>
      <c r="X43" s="957"/>
      <c r="Y43" s="956"/>
      <c r="Z43" s="953"/>
      <c r="AA43" s="953"/>
      <c r="AB43" s="515" t="s">
        <v>725</v>
      </c>
      <c r="AC43" s="488"/>
      <c r="AD43" s="488"/>
      <c r="AE43" s="488"/>
      <c r="AF43" s="520"/>
      <c r="AG43" s="513"/>
      <c r="AH43" s="513"/>
      <c r="AI43" s="513"/>
      <c r="AJ43" s="513"/>
      <c r="AK43" s="513"/>
      <c r="AL43" s="513"/>
      <c r="AM43" s="513"/>
      <c r="AN43" s="513"/>
      <c r="AO43" s="513"/>
      <c r="AP43" s="513"/>
      <c r="AQ43" s="513"/>
      <c r="AR43" s="513"/>
      <c r="AS43" s="513"/>
      <c r="AT43" s="514"/>
      <c r="AU43" s="549"/>
    </row>
    <row r="44" spans="2:47" ht="180" customHeight="1" x14ac:dyDescent="0.25">
      <c r="B44" s="967" t="str">
        <f>'3-IDENTIFICACIÓN DEL RIESGO'!B23</f>
        <v>Inteligencia de la información.</v>
      </c>
      <c r="C44" s="799">
        <v>13</v>
      </c>
      <c r="D44" s="839" t="str">
        <f>'3-IDENTIFICACIÓN DEL RIESGO'!G23</f>
        <v>Aprobación y publicación de información documentada no pertinente a los Procesos de la entidad.</v>
      </c>
      <c r="E44" s="839" t="str">
        <f>'3-IDENTIFICACIÓN DEL RIESGO'!N23</f>
        <v>Gerenciales</v>
      </c>
      <c r="F44" s="839"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839" t="str">
        <f>'3-IDENTIFICACIÓN DEL RIESGO'!L23</f>
        <v>Incumplimiento de los objetivos de los procesos.
Reprocesos.
Uso involuntario de documentos oficiales en versiones vigentes que 
contienen información desactualizada.</v>
      </c>
      <c r="H44" s="957" t="str">
        <f>'4-VALORACIÓN DEL RIESGO'!Q22</f>
        <v>Probable</v>
      </c>
      <c r="I44" s="957" t="str">
        <f>'4-VALORACIÓN DEL RIESGO'!AA22</f>
        <v>Mayor</v>
      </c>
      <c r="J44" s="957" t="str">
        <f>'4-VALORACIÓN DEL RIESGO'!AB22</f>
        <v>Extremo</v>
      </c>
      <c r="K44" s="957" t="str">
        <f>'4-VALORACIÓN DEL RIESGO'!AC22</f>
        <v>Reducir</v>
      </c>
      <c r="L44" s="487" t="s">
        <v>95</v>
      </c>
      <c r="M44" s="516" t="str">
        <f>'5-CONTROLES'!M47</f>
        <v>Evaluar la pertinencia de la solicitud de elaboración o actualización de información documentada.</v>
      </c>
      <c r="N44" s="516" t="str">
        <f>'5-CONTROLES'!L47</f>
        <v>INTI -F-007 FORMA SOLICITUD ELABORACIÓN O MODIFICACIÓN DE
DOCUMENTOS</v>
      </c>
      <c r="O44" s="516" t="str">
        <f>'5-CONTROLES'!G47</f>
        <v>Oficina de Planeación</v>
      </c>
      <c r="P44" s="516" t="str">
        <f>'5-CONTROLES'!H47</f>
        <v>DIARIO</v>
      </c>
      <c r="Q44" s="954" t="s">
        <v>1745</v>
      </c>
      <c r="R44" s="516" t="str">
        <f>'5-CONTROLES'!AC47</f>
        <v>Débil</v>
      </c>
      <c r="S44" s="516" t="str">
        <f>'5-CONTROLES'!AD47</f>
        <v>Fuerte</v>
      </c>
      <c r="T44" s="516" t="str">
        <f>'5-CONTROLES'!AE47</f>
        <v>Débil</v>
      </c>
      <c r="U44" s="839" t="str">
        <f>'5-CONTROLES'!AI47</f>
        <v>Débil</v>
      </c>
      <c r="V44" s="956" t="str">
        <f>'5-CONTROLES'!AM47</f>
        <v>Probable</v>
      </c>
      <c r="W44" s="956" t="str">
        <f>'5-CONTROLES'!AQ47</f>
        <v>Mayor</v>
      </c>
      <c r="X44" s="957" t="str">
        <f>'5-CONTROLES'!AR47</f>
        <v>Extremo</v>
      </c>
      <c r="Y44" s="956" t="str">
        <f>'5-CONTROLES'!AT47</f>
        <v>Reducir</v>
      </c>
      <c r="Z44" s="953" t="s">
        <v>1749</v>
      </c>
      <c r="AA44" s="953" t="s">
        <v>1986</v>
      </c>
      <c r="AB44" s="515" t="s">
        <v>96</v>
      </c>
      <c r="AC44" s="488" t="s">
        <v>1750</v>
      </c>
      <c r="AD44" s="488" t="s">
        <v>716</v>
      </c>
      <c r="AE44" s="488" t="s">
        <v>1751</v>
      </c>
      <c r="AF44" s="520">
        <v>30</v>
      </c>
      <c r="AG44" s="513"/>
      <c r="AH44" s="513">
        <v>10</v>
      </c>
      <c r="AI44" s="513">
        <v>9</v>
      </c>
      <c r="AJ44" s="513">
        <v>10</v>
      </c>
      <c r="AK44" s="513">
        <v>9</v>
      </c>
      <c r="AL44" s="513">
        <v>10</v>
      </c>
      <c r="AM44" s="513">
        <v>9</v>
      </c>
      <c r="AN44" s="513">
        <v>10</v>
      </c>
      <c r="AO44" s="513">
        <v>9</v>
      </c>
      <c r="AP44" s="513">
        <v>10</v>
      </c>
      <c r="AQ44" s="513">
        <v>9</v>
      </c>
      <c r="AR44" s="513">
        <v>9</v>
      </c>
      <c r="AS44" s="513">
        <f t="shared" si="0"/>
        <v>104</v>
      </c>
      <c r="AT44" s="523" t="s">
        <v>2152</v>
      </c>
      <c r="AU44" s="549" t="s">
        <v>2153</v>
      </c>
    </row>
    <row r="45" spans="2:47" ht="180" customHeight="1" x14ac:dyDescent="0.25">
      <c r="B45" s="967"/>
      <c r="C45" s="799"/>
      <c r="D45" s="839"/>
      <c r="E45" s="839"/>
      <c r="F45" s="839"/>
      <c r="G45" s="839"/>
      <c r="H45" s="957"/>
      <c r="I45" s="957"/>
      <c r="J45" s="957"/>
      <c r="K45" s="957"/>
      <c r="L45" s="487" t="s">
        <v>288</v>
      </c>
      <c r="M45" s="516" t="str">
        <f>'5-CONTROLES'!M48</f>
        <v>Someter a revisión o discusión los documentos en elaboración o actualización.</v>
      </c>
      <c r="N45" s="516" t="str">
        <f>'5-CONTROLES'!L48</f>
        <v>Documento en elaboración, con control de cambios.</v>
      </c>
      <c r="O45" s="516" t="str">
        <f>'5-CONTROLES'!G48</f>
        <v>Dependencias ANT</v>
      </c>
      <c r="P45" s="516" t="str">
        <f>'5-CONTROLES'!H48</f>
        <v>DIARIO</v>
      </c>
      <c r="Q45" s="954"/>
      <c r="R45" s="516" t="str">
        <f>'5-CONTROLES'!AC48</f>
        <v>Débil</v>
      </c>
      <c r="S45" s="516" t="str">
        <f>'5-CONTROLES'!AD48</f>
        <v>Fuerte</v>
      </c>
      <c r="T45" s="516" t="str">
        <f>'5-CONTROLES'!AE48</f>
        <v>Débil</v>
      </c>
      <c r="U45" s="839"/>
      <c r="V45" s="956"/>
      <c r="W45" s="956"/>
      <c r="X45" s="957"/>
      <c r="Y45" s="956"/>
      <c r="Z45" s="953"/>
      <c r="AA45" s="953"/>
      <c r="AB45" s="515" t="s">
        <v>97</v>
      </c>
      <c r="AC45" s="488"/>
      <c r="AD45" s="488"/>
      <c r="AE45" s="488"/>
      <c r="AF45" s="520"/>
      <c r="AG45" s="513"/>
      <c r="AH45" s="513"/>
      <c r="AI45" s="513"/>
      <c r="AJ45" s="513"/>
      <c r="AK45" s="513"/>
      <c r="AL45" s="513"/>
      <c r="AM45" s="513"/>
      <c r="AN45" s="513"/>
      <c r="AO45" s="513"/>
      <c r="AP45" s="513"/>
      <c r="AQ45" s="513"/>
      <c r="AR45" s="513"/>
      <c r="AS45" s="513"/>
      <c r="AT45" s="514"/>
      <c r="AU45" s="549"/>
    </row>
    <row r="46" spans="2:47" ht="180" customHeight="1" x14ac:dyDescent="0.25">
      <c r="B46" s="967"/>
      <c r="C46" s="799"/>
      <c r="D46" s="839"/>
      <c r="E46" s="839"/>
      <c r="F46" s="839"/>
      <c r="G46" s="839"/>
      <c r="H46" s="957"/>
      <c r="I46" s="957"/>
      <c r="J46" s="957"/>
      <c r="K46" s="957"/>
      <c r="L46" s="487" t="s">
        <v>653</v>
      </c>
      <c r="M46" s="516" t="str">
        <f>'5-CONTROLES'!M49</f>
        <v>Aprobación final del documento</v>
      </c>
      <c r="N46" s="516" t="str">
        <f>'5-CONTROLES'!L49</f>
        <v>Documento aprobado con todas las firmas.</v>
      </c>
      <c r="O46" s="516" t="str">
        <f>'5-CONTROLES'!G49</f>
        <v>Dependencias ANT</v>
      </c>
      <c r="P46" s="516" t="str">
        <f>'5-CONTROLES'!H49</f>
        <v>DIARIO</v>
      </c>
      <c r="Q46" s="954"/>
      <c r="R46" s="516" t="str">
        <f>'5-CONTROLES'!AC49</f>
        <v>Débil</v>
      </c>
      <c r="S46" s="516" t="str">
        <f>'5-CONTROLES'!AD49</f>
        <v>Fuerte</v>
      </c>
      <c r="T46" s="516" t="str">
        <f>'5-CONTROLES'!AE49</f>
        <v>Débil</v>
      </c>
      <c r="U46" s="839"/>
      <c r="V46" s="956"/>
      <c r="W46" s="956"/>
      <c r="X46" s="957"/>
      <c r="Y46" s="956"/>
      <c r="Z46" s="953"/>
      <c r="AA46" s="953"/>
      <c r="AB46" s="515" t="s">
        <v>726</v>
      </c>
      <c r="AC46" s="488"/>
      <c r="AD46" s="488"/>
      <c r="AE46" s="488"/>
      <c r="AF46" s="520"/>
      <c r="AG46" s="513"/>
      <c r="AH46" s="513"/>
      <c r="AI46" s="513"/>
      <c r="AJ46" s="513"/>
      <c r="AK46" s="513"/>
      <c r="AL46" s="513"/>
      <c r="AM46" s="513"/>
      <c r="AN46" s="513"/>
      <c r="AO46" s="513"/>
      <c r="AP46" s="513"/>
      <c r="AQ46" s="513"/>
      <c r="AR46" s="513"/>
      <c r="AS46" s="513"/>
      <c r="AT46" s="514"/>
      <c r="AU46" s="549"/>
    </row>
    <row r="47" spans="2:47" ht="180" customHeight="1" x14ac:dyDescent="0.25">
      <c r="B47" s="967" t="str">
        <f>'3-IDENTIFICACIÓN DEL RIESGO'!B24</f>
        <v>Gestión del Modelo de Atención.</v>
      </c>
      <c r="C47" s="799">
        <v>14</v>
      </c>
      <c r="D47" s="839" t="str">
        <f>'3-IDENTIFICACIÓN DEL RIESGO'!G24</f>
        <v>Respuesta inoportuna a las PQRSD</v>
      </c>
      <c r="E47" s="839" t="str">
        <f>'3-IDENTIFICACIÓN DEL RIESGO'!N24</f>
        <v>De Cumplimiento</v>
      </c>
      <c r="F47" s="839" t="str">
        <f>'3-IDENTIFICACIÓN DEL RIESGO'!H24</f>
        <v>Alto volumen de PQRSD que ingresan a la Entidad.
Represamiento en la firma y salida de respuestas.
Desconocimiento del Sistema de Gestion Documental ORFEO.</v>
      </c>
      <c r="G47" s="839" t="str">
        <f>'3-IDENTIFICACIÓN DEL RIESGO'!L24</f>
        <v>Pérdida de credibilidad e imagen Institucional 
Acciones legales contra la ANT
Posibles investigaciones y sanciones disciplinarias</v>
      </c>
      <c r="H47" s="957" t="str">
        <f>'4-VALORACIÓN DEL RIESGO'!Q23</f>
        <v>Casi seguro</v>
      </c>
      <c r="I47" s="957" t="str">
        <f>'4-VALORACIÓN DEL RIESGO'!AA23</f>
        <v>Catastrófico</v>
      </c>
      <c r="J47" s="957" t="str">
        <f>'4-VALORACIÓN DEL RIESGO'!AB23</f>
        <v>Extremo</v>
      </c>
      <c r="K47" s="957" t="str">
        <f>'4-VALORACIÓN DEL RIESGO'!AC23</f>
        <v>Reducir</v>
      </c>
      <c r="L47" s="490" t="s">
        <v>98</v>
      </c>
      <c r="M47" s="516" t="str">
        <f>'5-CONTROLES'!M50</f>
        <v>Seguimiento a la gestión y respuesta de la PQRSDF.</v>
      </c>
      <c r="N47" s="516" t="str">
        <f>'5-CONTROLES'!L50</f>
        <v xml:space="preserve">Pantallazo de mensaje remitido por parte del Sistema de Gestión Documental ORFEO. </v>
      </c>
      <c r="O47" s="516" t="str">
        <f>'5-CONTROLES'!G50</f>
        <v xml:space="preserve">Secretaria General </v>
      </c>
      <c r="P47" s="516" t="str">
        <f>'5-CONTROLES'!H50</f>
        <v>DIARIO</v>
      </c>
      <c r="Q47" s="954" t="s">
        <v>1532</v>
      </c>
      <c r="R47" s="516" t="str">
        <f>'5-CONTROLES'!AC50</f>
        <v>Débil</v>
      </c>
      <c r="S47" s="516" t="str">
        <f>'5-CONTROLES'!AD50</f>
        <v>Fuerte</v>
      </c>
      <c r="T47" s="516" t="str">
        <f>'5-CONTROLES'!AE50</f>
        <v>Débil</v>
      </c>
      <c r="U47" s="839" t="str">
        <f>'5-CONTROLES'!AI50</f>
        <v>Débil</v>
      </c>
      <c r="V47" s="956" t="str">
        <f>'5-CONTROLES'!AM50</f>
        <v>Casi Seguro</v>
      </c>
      <c r="W47" s="956" t="str">
        <f>'5-CONTROLES'!AQ50</f>
        <v>Catastrófico</v>
      </c>
      <c r="X47" s="957" t="str">
        <f>'5-CONTROLES'!AR50</f>
        <v>Extremo</v>
      </c>
      <c r="Y47" s="956" t="str">
        <f>'5-CONTROLES'!AT50</f>
        <v>Reducir</v>
      </c>
      <c r="Z47" s="953" t="s">
        <v>1987</v>
      </c>
      <c r="AA47" s="953" t="s">
        <v>1534</v>
      </c>
      <c r="AB47" s="515" t="s">
        <v>99</v>
      </c>
      <c r="AC47" s="488" t="s">
        <v>1988</v>
      </c>
      <c r="AD47" s="488" t="s">
        <v>1146</v>
      </c>
      <c r="AE47" s="488" t="s">
        <v>1989</v>
      </c>
      <c r="AF47" s="520">
        <v>4</v>
      </c>
      <c r="AG47" s="513"/>
      <c r="AH47" s="513"/>
      <c r="AI47" s="513">
        <v>1</v>
      </c>
      <c r="AJ47" s="513"/>
      <c r="AK47" s="513"/>
      <c r="AL47" s="513">
        <v>1</v>
      </c>
      <c r="AM47" s="513"/>
      <c r="AN47" s="513"/>
      <c r="AO47" s="513">
        <v>1</v>
      </c>
      <c r="AP47" s="513"/>
      <c r="AQ47" s="513"/>
      <c r="AR47" s="513">
        <v>1</v>
      </c>
      <c r="AS47" s="513">
        <f t="shared" si="0"/>
        <v>4</v>
      </c>
      <c r="AT47" s="522" t="s">
        <v>2154</v>
      </c>
      <c r="AU47" s="550" t="s">
        <v>2155</v>
      </c>
    </row>
    <row r="48" spans="2:47" ht="180" hidden="1" customHeight="1" x14ac:dyDescent="0.25">
      <c r="B48" s="967"/>
      <c r="C48" s="799"/>
      <c r="D48" s="839"/>
      <c r="E48" s="839"/>
      <c r="F48" s="839"/>
      <c r="G48" s="839"/>
      <c r="H48" s="957"/>
      <c r="I48" s="957"/>
      <c r="J48" s="957"/>
      <c r="K48" s="957"/>
      <c r="L48" s="490" t="s">
        <v>136</v>
      </c>
      <c r="M48" s="516">
        <f>'5-CONTROLES'!M51</f>
        <v>0</v>
      </c>
      <c r="N48" s="516">
        <f>'5-CONTROLES'!L51</f>
        <v>0</v>
      </c>
      <c r="O48" s="516">
        <f>'5-CONTROLES'!G51</f>
        <v>0</v>
      </c>
      <c r="P48" s="516">
        <f>'5-CONTROLES'!H51</f>
        <v>0</v>
      </c>
      <c r="Q48" s="954"/>
      <c r="R48" s="516" t="str">
        <f>'5-CONTROLES'!AC51</f>
        <v>Débil</v>
      </c>
      <c r="S48" s="516">
        <f>'5-CONTROLES'!AD51</f>
        <v>0</v>
      </c>
      <c r="T48" s="516" t="str">
        <f>'5-CONTROLES'!AE51</f>
        <v>Débil</v>
      </c>
      <c r="U48" s="839"/>
      <c r="V48" s="956"/>
      <c r="W48" s="956"/>
      <c r="X48" s="957"/>
      <c r="Y48" s="956"/>
      <c r="Z48" s="953"/>
      <c r="AA48" s="953"/>
      <c r="AB48" s="515" t="s">
        <v>100</v>
      </c>
      <c r="AC48" s="488"/>
      <c r="AD48" s="488"/>
      <c r="AE48" s="488"/>
      <c r="AF48" s="489"/>
      <c r="AG48" s="513"/>
      <c r="AH48" s="513"/>
      <c r="AI48" s="513"/>
      <c r="AJ48" s="513"/>
      <c r="AK48" s="513"/>
      <c r="AL48" s="513"/>
      <c r="AM48" s="513"/>
      <c r="AN48" s="513"/>
      <c r="AO48" s="513"/>
      <c r="AP48" s="513"/>
      <c r="AQ48" s="513"/>
      <c r="AR48" s="513"/>
      <c r="AS48" s="513"/>
      <c r="AT48" s="514"/>
      <c r="AU48" s="549"/>
    </row>
    <row r="49" spans="2:47" ht="180" hidden="1" customHeight="1" x14ac:dyDescent="0.25">
      <c r="B49" s="967"/>
      <c r="C49" s="799"/>
      <c r="D49" s="839"/>
      <c r="E49" s="839"/>
      <c r="F49" s="839"/>
      <c r="G49" s="839"/>
      <c r="H49" s="957"/>
      <c r="I49" s="957"/>
      <c r="J49" s="957"/>
      <c r="K49" s="957"/>
      <c r="L49" s="490" t="s">
        <v>654</v>
      </c>
      <c r="M49" s="516">
        <f>'5-CONTROLES'!M52</f>
        <v>0</v>
      </c>
      <c r="N49" s="516">
        <f>'5-CONTROLES'!L52</f>
        <v>0</v>
      </c>
      <c r="O49" s="516">
        <f>'5-CONTROLES'!G52</f>
        <v>0</v>
      </c>
      <c r="P49" s="516">
        <f>'5-CONTROLES'!H52</f>
        <v>0</v>
      </c>
      <c r="Q49" s="954"/>
      <c r="R49" s="516" t="str">
        <f>'5-CONTROLES'!AC52</f>
        <v>Débil</v>
      </c>
      <c r="S49" s="516">
        <f>'5-CONTROLES'!AD52</f>
        <v>0</v>
      </c>
      <c r="T49" s="516" t="str">
        <f>'5-CONTROLES'!AE52</f>
        <v>Débil</v>
      </c>
      <c r="U49" s="839"/>
      <c r="V49" s="956"/>
      <c r="W49" s="956"/>
      <c r="X49" s="957"/>
      <c r="Y49" s="956"/>
      <c r="Z49" s="953"/>
      <c r="AA49" s="953"/>
      <c r="AB49" s="515" t="s">
        <v>727</v>
      </c>
      <c r="AC49" s="488"/>
      <c r="AD49" s="488"/>
      <c r="AE49" s="488"/>
      <c r="AF49" s="489"/>
      <c r="AG49" s="513"/>
      <c r="AH49" s="513"/>
      <c r="AI49" s="513"/>
      <c r="AJ49" s="513"/>
      <c r="AK49" s="513"/>
      <c r="AL49" s="513"/>
      <c r="AM49" s="513"/>
      <c r="AN49" s="513"/>
      <c r="AO49" s="513"/>
      <c r="AP49" s="513"/>
      <c r="AQ49" s="513"/>
      <c r="AR49" s="513"/>
      <c r="AS49" s="513"/>
      <c r="AT49" s="514"/>
      <c r="AU49" s="549"/>
    </row>
    <row r="50" spans="2:47" ht="180" customHeight="1" x14ac:dyDescent="0.25">
      <c r="B50" s="967" t="str">
        <f>'3-IDENTIFICACIÓN DEL RIESGO'!B25</f>
        <v>Gestión del Modelo de Atención.</v>
      </c>
      <c r="C50" s="799">
        <v>15</v>
      </c>
      <c r="D50" s="839" t="str">
        <f>'3-IDENTIFICACIÓN DEL RIESGO'!G25</f>
        <v>Respuestas con deficiente calidad a las PQRSD</v>
      </c>
      <c r="E50" s="839" t="str">
        <f>'3-IDENTIFICACIÓN DEL RIESGO'!N25</f>
        <v>De Cumplimiento</v>
      </c>
      <c r="F50" s="839" t="str">
        <f>'3-IDENTIFICACIÓN DEL RIESGO'!H25</f>
        <v>Falta implementar la metodología de control de salidas no conformes en las respuestas.
Desconocimiento del Sistema de Gestion Documental ORFEO.</v>
      </c>
      <c r="G50" s="839" t="str">
        <f>'3-IDENTIFICACIÓN DEL RIESGO'!L25</f>
        <v>Generación de nueva Queja o Reclamo.
Pérdida de credibilidad e imagen Institucional.
Acciones legales contra la ANT.</v>
      </c>
      <c r="H50" s="957" t="str">
        <f>'4-VALORACIÓN DEL RIESGO'!Q24</f>
        <v>Casi seguro</v>
      </c>
      <c r="I50" s="957" t="str">
        <f>'4-VALORACIÓN DEL RIESGO'!AA24</f>
        <v>Mayor</v>
      </c>
      <c r="J50" s="957" t="str">
        <f>'4-VALORACIÓN DEL RIESGO'!AB24</f>
        <v>Extremo</v>
      </c>
      <c r="K50" s="957" t="str">
        <f>'4-VALORACIÓN DEL RIESGO'!AC24</f>
        <v>Reducir</v>
      </c>
      <c r="L50" s="487" t="s">
        <v>101</v>
      </c>
      <c r="M50" s="516" t="str">
        <f>'5-CONTROLES'!M53</f>
        <v>Revisión aleatoria de un 5% de las PQRSD.</v>
      </c>
      <c r="N50" s="516" t="str">
        <f>'5-CONTROLES'!L53</f>
        <v>Informe elaborado</v>
      </c>
      <c r="O50" s="516" t="str">
        <f>'5-CONTROLES'!G53</f>
        <v>Secretaria General</v>
      </c>
      <c r="P50" s="516" t="str">
        <f>'5-CONTROLES'!H53</f>
        <v>ANUAL</v>
      </c>
      <c r="Q50" s="954" t="s">
        <v>1533</v>
      </c>
      <c r="R50" s="516" t="str">
        <f>'5-CONTROLES'!AC53</f>
        <v>Débil</v>
      </c>
      <c r="S50" s="516" t="str">
        <f>'5-CONTROLES'!AD53</f>
        <v>Fuerte</v>
      </c>
      <c r="T50" s="516" t="str">
        <f>'5-CONTROLES'!AE53</f>
        <v>Débil</v>
      </c>
      <c r="U50" s="839" t="str">
        <f>'5-CONTROLES'!AI53</f>
        <v>Débil</v>
      </c>
      <c r="V50" s="956" t="str">
        <f>'5-CONTROLES'!AM53</f>
        <v>Casi Seguro</v>
      </c>
      <c r="W50" s="956" t="str">
        <f>'5-CONTROLES'!AQ53</f>
        <v>Mayor</v>
      </c>
      <c r="X50" s="957" t="str">
        <f>'5-CONTROLES'!AR53</f>
        <v>Extremo</v>
      </c>
      <c r="Y50" s="956" t="str">
        <f>'5-CONTROLES'!AT53</f>
        <v>Reducir</v>
      </c>
      <c r="Z50" s="953" t="s">
        <v>1990</v>
      </c>
      <c r="AA50" s="953" t="s">
        <v>1526</v>
      </c>
      <c r="AB50" s="515" t="s">
        <v>103</v>
      </c>
      <c r="AC50" s="488" t="s">
        <v>1535</v>
      </c>
      <c r="AD50" s="488" t="s">
        <v>1146</v>
      </c>
      <c r="AE50" s="488" t="s">
        <v>1536</v>
      </c>
      <c r="AF50" s="520">
        <v>11</v>
      </c>
      <c r="AG50" s="513"/>
      <c r="AH50" s="513">
        <v>1</v>
      </c>
      <c r="AI50" s="513">
        <v>1</v>
      </c>
      <c r="AJ50" s="513">
        <v>1</v>
      </c>
      <c r="AK50" s="513">
        <v>1</v>
      </c>
      <c r="AL50" s="513">
        <v>1</v>
      </c>
      <c r="AM50" s="513">
        <v>1</v>
      </c>
      <c r="AN50" s="513">
        <v>1</v>
      </c>
      <c r="AO50" s="513">
        <v>1</v>
      </c>
      <c r="AP50" s="513">
        <v>1</v>
      </c>
      <c r="AQ50" s="513">
        <v>1</v>
      </c>
      <c r="AR50" s="513">
        <v>1</v>
      </c>
      <c r="AS50" s="513">
        <f t="shared" si="0"/>
        <v>11</v>
      </c>
      <c r="AT50" s="514" t="s">
        <v>2156</v>
      </c>
      <c r="AU50" s="549" t="s">
        <v>2157</v>
      </c>
    </row>
    <row r="51" spans="2:47" ht="180" hidden="1" customHeight="1" x14ac:dyDescent="0.25">
      <c r="B51" s="967"/>
      <c r="C51" s="799"/>
      <c r="D51" s="839"/>
      <c r="E51" s="839"/>
      <c r="F51" s="839"/>
      <c r="G51" s="839"/>
      <c r="H51" s="957"/>
      <c r="I51" s="957"/>
      <c r="J51" s="957"/>
      <c r="K51" s="957"/>
      <c r="L51" s="487" t="s">
        <v>102</v>
      </c>
      <c r="M51" s="576" t="str">
        <f>'5-CONTROLES'!M54</f>
        <v xml:space="preserve">
</v>
      </c>
      <c r="N51" s="516">
        <f>'5-CONTROLES'!L54</f>
        <v>0</v>
      </c>
      <c r="O51" s="516">
        <f>'5-CONTROLES'!G54</f>
        <v>0</v>
      </c>
      <c r="P51" s="516">
        <f>'5-CONTROLES'!H54</f>
        <v>0</v>
      </c>
      <c r="Q51" s="954"/>
      <c r="R51" s="516" t="str">
        <f>'5-CONTROLES'!AC54</f>
        <v>Débil</v>
      </c>
      <c r="S51" s="516">
        <f>'5-CONTROLES'!AD54</f>
        <v>0</v>
      </c>
      <c r="T51" s="516" t="str">
        <f>'5-CONTROLES'!AE54</f>
        <v>Débil</v>
      </c>
      <c r="U51" s="839"/>
      <c r="V51" s="956"/>
      <c r="W51" s="956"/>
      <c r="X51" s="957"/>
      <c r="Y51" s="956"/>
      <c r="Z51" s="953"/>
      <c r="AA51" s="953"/>
      <c r="AB51" s="515" t="s">
        <v>104</v>
      </c>
      <c r="AC51" s="488"/>
      <c r="AD51" s="488"/>
      <c r="AE51" s="488"/>
      <c r="AF51" s="489"/>
      <c r="AG51" s="513"/>
      <c r="AH51" s="513"/>
      <c r="AI51" s="513"/>
      <c r="AJ51" s="513"/>
      <c r="AK51" s="513"/>
      <c r="AL51" s="513"/>
      <c r="AM51" s="513"/>
      <c r="AN51" s="513"/>
      <c r="AO51" s="513"/>
      <c r="AP51" s="513"/>
      <c r="AQ51" s="513"/>
      <c r="AR51" s="513"/>
      <c r="AS51" s="513"/>
      <c r="AT51" s="514"/>
      <c r="AU51" s="549"/>
    </row>
    <row r="52" spans="2:47" ht="180" hidden="1" customHeight="1" x14ac:dyDescent="0.25">
      <c r="B52" s="967"/>
      <c r="C52" s="799"/>
      <c r="D52" s="839"/>
      <c r="E52" s="839"/>
      <c r="F52" s="839"/>
      <c r="G52" s="839"/>
      <c r="H52" s="957"/>
      <c r="I52" s="957"/>
      <c r="J52" s="957"/>
      <c r="K52" s="957"/>
      <c r="L52" s="487" t="s">
        <v>655</v>
      </c>
      <c r="M52" s="516">
        <f>'5-CONTROLES'!M55</f>
        <v>0</v>
      </c>
      <c r="N52" s="516">
        <f>'5-CONTROLES'!L55</f>
        <v>0</v>
      </c>
      <c r="O52" s="516">
        <f>'5-CONTROLES'!G55</f>
        <v>0</v>
      </c>
      <c r="P52" s="516">
        <f>'5-CONTROLES'!H55</f>
        <v>0</v>
      </c>
      <c r="Q52" s="954"/>
      <c r="R52" s="516" t="str">
        <f>'5-CONTROLES'!AC55</f>
        <v>Débil</v>
      </c>
      <c r="S52" s="516">
        <f>'5-CONTROLES'!AD55</f>
        <v>0</v>
      </c>
      <c r="T52" s="516" t="str">
        <f>'5-CONTROLES'!AE55</f>
        <v>Débil</v>
      </c>
      <c r="U52" s="839"/>
      <c r="V52" s="956"/>
      <c r="W52" s="956"/>
      <c r="X52" s="957"/>
      <c r="Y52" s="956"/>
      <c r="Z52" s="953"/>
      <c r="AA52" s="953"/>
      <c r="AB52" s="515" t="s">
        <v>728</v>
      </c>
      <c r="AC52" s="488"/>
      <c r="AD52" s="488"/>
      <c r="AE52" s="488"/>
      <c r="AF52" s="489"/>
      <c r="AG52" s="513"/>
      <c r="AH52" s="513"/>
      <c r="AI52" s="513"/>
      <c r="AJ52" s="513"/>
      <c r="AK52" s="513"/>
      <c r="AL52" s="513"/>
      <c r="AM52" s="513"/>
      <c r="AN52" s="513"/>
      <c r="AO52" s="513"/>
      <c r="AP52" s="513"/>
      <c r="AQ52" s="513"/>
      <c r="AR52" s="513"/>
      <c r="AS52" s="513"/>
      <c r="AT52" s="514"/>
      <c r="AU52" s="549"/>
    </row>
    <row r="53" spans="2:47" ht="330" customHeight="1" x14ac:dyDescent="0.25">
      <c r="B53" s="967" t="str">
        <f>'3-IDENTIFICACIÓN DEL RIESGO'!B26</f>
        <v>Gestión del Modelo de Atención.</v>
      </c>
      <c r="C53" s="799">
        <v>16</v>
      </c>
      <c r="D53" s="839" t="str">
        <f>'3-IDENTIFICACIÓN DEL RIESGO'!G26</f>
        <v>Programar municipios que posteriormente presenten limitantes para su intervención.</v>
      </c>
      <c r="E53" s="839" t="str">
        <f>'3-IDENTIFICACIÓN DEL RIESGO'!N26</f>
        <v>Operativos</v>
      </c>
      <c r="F53" s="839" t="str">
        <f>'3-IDENTIFICACIÓN DEL RIESGO'!H26</f>
        <v>Inconsistencia de la información considerada para la programación de los municipios frente a la situación real del territorio</v>
      </c>
      <c r="G53" s="839" t="str">
        <f>'3-IDENTIFICACIÓN DEL RIESGO'!L26</f>
        <v xml:space="preserve">Retrasos en la ejecución de la ruta de los POSPR
Planificación inadecuada de los municipios a intervenir
Detrimento patrimonial </v>
      </c>
      <c r="H53" s="957" t="str">
        <f>'4-VALORACIÓN DEL RIESGO'!Q25</f>
        <v>Probable</v>
      </c>
      <c r="I53" s="957" t="str">
        <f>'4-VALORACIÓN DEL RIESGO'!AA25</f>
        <v>Catastrófico</v>
      </c>
      <c r="J53" s="957" t="str">
        <f>'4-VALORACIÓN DEL RIESGO'!AB25</f>
        <v>Extremo</v>
      </c>
      <c r="K53" s="957" t="str">
        <f>'4-VALORACIÓN DEL RIESGO'!AC25</f>
        <v>Reducir</v>
      </c>
      <c r="L53" s="487" t="s">
        <v>105</v>
      </c>
      <c r="M53" s="516" t="str">
        <f>'5-CONTROLES'!M56</f>
        <v>Validar el Plan de Ordenamiento Social de la Propiedad Rural POSPR Operativo</v>
      </c>
      <c r="N53" s="516" t="str">
        <f>'5-CONTROLES'!L56</f>
        <v>INTI -F-008 Acta de Reunión</v>
      </c>
      <c r="O53" s="516" t="str">
        <f>'5-CONTROLES'!G56</f>
        <v>Subdirector de Planeación Operativa</v>
      </c>
      <c r="P53" s="516" t="str">
        <f>'5-CONTROLES'!H56</f>
        <v>DIARIO</v>
      </c>
      <c r="Q53" s="954" t="s">
        <v>1991</v>
      </c>
      <c r="R53" s="516" t="str">
        <f>'5-CONTROLES'!AC56</f>
        <v>Débil</v>
      </c>
      <c r="S53" s="516" t="str">
        <f>'5-CONTROLES'!AD56</f>
        <v>Fuerte</v>
      </c>
      <c r="T53" s="516" t="str">
        <f>'5-CONTROLES'!AE56</f>
        <v>Débil</v>
      </c>
      <c r="U53" s="839" t="str">
        <f>'5-CONTROLES'!AI56</f>
        <v>Débil</v>
      </c>
      <c r="V53" s="956" t="str">
        <f>'5-CONTROLES'!AM56</f>
        <v>Probable</v>
      </c>
      <c r="W53" s="956" t="str">
        <f>'5-CONTROLES'!AQ56</f>
        <v>Catastrófico</v>
      </c>
      <c r="X53" s="957" t="str">
        <f>'5-CONTROLES'!AR56</f>
        <v>Extremo</v>
      </c>
      <c r="Y53" s="956" t="str">
        <f>'5-CONTROLES'!AT56</f>
        <v>Reducir</v>
      </c>
      <c r="Z53" s="953" t="s">
        <v>1289</v>
      </c>
      <c r="AA53" s="953" t="s">
        <v>1290</v>
      </c>
      <c r="AB53" s="515" t="s">
        <v>108</v>
      </c>
      <c r="AC53" s="488" t="s">
        <v>1291</v>
      </c>
      <c r="AD53" s="488" t="s">
        <v>1965</v>
      </c>
      <c r="AE53" s="488" t="s">
        <v>1292</v>
      </c>
      <c r="AF53" s="520">
        <v>1</v>
      </c>
      <c r="AG53" s="344"/>
      <c r="AH53" s="344"/>
      <c r="AI53" s="344"/>
      <c r="AJ53" s="344"/>
      <c r="AK53" s="344"/>
      <c r="AL53" s="344"/>
      <c r="AM53" s="344"/>
      <c r="AN53" s="344"/>
      <c r="AO53" s="344"/>
      <c r="AP53" s="344"/>
      <c r="AQ53" s="344"/>
      <c r="AR53" s="344">
        <v>1</v>
      </c>
      <c r="AS53" s="344">
        <f t="shared" si="0"/>
        <v>1</v>
      </c>
      <c r="AT53" s="526" t="s">
        <v>2158</v>
      </c>
      <c r="AU53" s="551" t="s">
        <v>2147</v>
      </c>
    </row>
    <row r="54" spans="2:47" ht="180" customHeight="1" x14ac:dyDescent="0.25">
      <c r="B54" s="967"/>
      <c r="C54" s="799"/>
      <c r="D54" s="839"/>
      <c r="E54" s="839"/>
      <c r="F54" s="839"/>
      <c r="G54" s="839"/>
      <c r="H54" s="957"/>
      <c r="I54" s="957"/>
      <c r="J54" s="957"/>
      <c r="K54" s="957"/>
      <c r="L54" s="487" t="s">
        <v>107</v>
      </c>
      <c r="M54" s="516" t="str">
        <f>'5-CONTROLES'!M57</f>
        <v>Aprobar el POSR Operativo.</v>
      </c>
      <c r="N54" s="516" t="str">
        <f>'5-CONTROLES'!L57</f>
        <v>INTI -F-008 Acta de Reunión</v>
      </c>
      <c r="O54" s="516" t="str">
        <f>'5-CONTROLES'!G57</f>
        <v>Dirección General
DGOSP</v>
      </c>
      <c r="P54" s="516" t="str">
        <f>'5-CONTROLES'!H57</f>
        <v>DIARIO</v>
      </c>
      <c r="Q54" s="954"/>
      <c r="R54" s="516" t="str">
        <f>'5-CONTROLES'!AC57</f>
        <v>Débil</v>
      </c>
      <c r="S54" s="516" t="str">
        <f>'5-CONTROLES'!AD57</f>
        <v>Fuerte</v>
      </c>
      <c r="T54" s="516" t="str">
        <f>'5-CONTROLES'!AE57</f>
        <v>Débil</v>
      </c>
      <c r="U54" s="839"/>
      <c r="V54" s="956"/>
      <c r="W54" s="956"/>
      <c r="X54" s="957"/>
      <c r="Y54" s="956"/>
      <c r="Z54" s="953"/>
      <c r="AA54" s="953"/>
      <c r="AB54" s="515" t="s">
        <v>147</v>
      </c>
      <c r="AC54" s="488"/>
      <c r="AD54" s="488"/>
      <c r="AE54" s="488"/>
      <c r="AF54" s="489"/>
      <c r="AG54" s="333"/>
      <c r="AH54" s="333"/>
      <c r="AI54" s="333"/>
      <c r="AJ54" s="333"/>
      <c r="AK54" s="333"/>
      <c r="AL54" s="333"/>
      <c r="AM54" s="333"/>
      <c r="AN54" s="333"/>
      <c r="AO54" s="333"/>
      <c r="AP54" s="333"/>
      <c r="AQ54" s="333"/>
      <c r="AR54" s="333"/>
      <c r="AS54" s="513"/>
      <c r="AT54" s="526"/>
      <c r="AU54" s="551"/>
    </row>
    <row r="55" spans="2:47" ht="180" hidden="1" customHeight="1" x14ac:dyDescent="0.25">
      <c r="B55" s="967"/>
      <c r="C55" s="799"/>
      <c r="D55" s="839"/>
      <c r="E55" s="839"/>
      <c r="F55" s="839"/>
      <c r="G55" s="839"/>
      <c r="H55" s="957"/>
      <c r="I55" s="957"/>
      <c r="J55" s="957"/>
      <c r="K55" s="957"/>
      <c r="L55" s="487" t="s">
        <v>656</v>
      </c>
      <c r="M55" s="516">
        <f>'5-CONTROLES'!M58</f>
        <v>0</v>
      </c>
      <c r="N55" s="516">
        <f>'5-CONTROLES'!L58</f>
        <v>0</v>
      </c>
      <c r="O55" s="516">
        <f>'5-CONTROLES'!G58</f>
        <v>0</v>
      </c>
      <c r="P55" s="516">
        <f>'5-CONTROLES'!H58</f>
        <v>0</v>
      </c>
      <c r="Q55" s="954"/>
      <c r="R55" s="516" t="str">
        <f>'5-CONTROLES'!AC58</f>
        <v>Débil</v>
      </c>
      <c r="S55" s="516">
        <f>'5-CONTROLES'!AD58</f>
        <v>0</v>
      </c>
      <c r="T55" s="516" t="str">
        <f>'5-CONTROLES'!AE58</f>
        <v>Débil</v>
      </c>
      <c r="U55" s="839"/>
      <c r="V55" s="956"/>
      <c r="W55" s="956"/>
      <c r="X55" s="957"/>
      <c r="Y55" s="956"/>
      <c r="Z55" s="953"/>
      <c r="AA55" s="953"/>
      <c r="AB55" s="515" t="s">
        <v>729</v>
      </c>
      <c r="AC55" s="488"/>
      <c r="AD55" s="488"/>
      <c r="AE55" s="488"/>
      <c r="AF55" s="489"/>
      <c r="AG55" s="333"/>
      <c r="AH55" s="333"/>
      <c r="AI55" s="333"/>
      <c r="AJ55" s="333"/>
      <c r="AK55" s="333"/>
      <c r="AL55" s="333"/>
      <c r="AM55" s="333"/>
      <c r="AN55" s="333"/>
      <c r="AO55" s="333"/>
      <c r="AP55" s="333"/>
      <c r="AQ55" s="333"/>
      <c r="AR55" s="333"/>
      <c r="AS55" s="513"/>
      <c r="AT55" s="526"/>
      <c r="AU55" s="551"/>
    </row>
    <row r="56" spans="2:47" ht="360" customHeight="1" x14ac:dyDescent="0.25">
      <c r="B56" s="967" t="str">
        <f>'3-IDENTIFICACIÓN DEL RIESGO'!B27</f>
        <v>Planificación del Ordenamiento Social de la Propiedad</v>
      </c>
      <c r="C56" s="799">
        <v>17</v>
      </c>
      <c r="D56" s="839" t="str">
        <f>'3-IDENTIFICACIÓN DEL RIESGO'!G27</f>
        <v>Incumplimiento de los POSPR en los municipios programados</v>
      </c>
      <c r="E56" s="839" t="str">
        <f>'3-IDENTIFICACIÓN DEL RIESGO'!N27</f>
        <v>Operativos</v>
      </c>
      <c r="F56" s="839"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839"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957" t="str">
        <f>'4-VALORACIÓN DEL RIESGO'!Q26</f>
        <v>Posible</v>
      </c>
      <c r="I56" s="957" t="str">
        <f>'4-VALORACIÓN DEL RIESGO'!AA26</f>
        <v>Mayor</v>
      </c>
      <c r="J56" s="957" t="str">
        <f>'4-VALORACIÓN DEL RIESGO'!AB26</f>
        <v>Extremo</v>
      </c>
      <c r="K56" s="957" t="str">
        <f>'4-VALORACIÓN DEL RIESGO'!AC26</f>
        <v>Reducir</v>
      </c>
      <c r="L56" s="487" t="s">
        <v>109</v>
      </c>
      <c r="M56" s="516" t="str">
        <f>'5-CONTROLES'!M59</f>
        <v>Monitoreo y seguimiento a la formulación, implementación y actualización de los POSPR.</v>
      </c>
      <c r="N56" s="516" t="str">
        <f>'5-CONTROLES'!L59</f>
        <v xml:space="preserve"> Reportes de seguimiento</v>
      </c>
      <c r="O56" s="516" t="str">
        <f>'5-CONTROLES'!G59</f>
        <v>Dirección de Gestión del Ordenamiento Social de la Propiedad</v>
      </c>
      <c r="P56" s="516" t="str">
        <f>'5-CONTROLES'!H59</f>
        <v>TRIMESTRAL</v>
      </c>
      <c r="Q56" s="954" t="s">
        <v>1992</v>
      </c>
      <c r="R56" s="516" t="str">
        <f>'5-CONTROLES'!AC59</f>
        <v>Débil</v>
      </c>
      <c r="S56" s="516" t="str">
        <f>'5-CONTROLES'!AD59</f>
        <v>Fuerte</v>
      </c>
      <c r="T56" s="516" t="str">
        <f>'5-CONTROLES'!AE59</f>
        <v>Débil</v>
      </c>
      <c r="U56" s="839" t="str">
        <f>'5-CONTROLES'!AI59</f>
        <v>Débil</v>
      </c>
      <c r="V56" s="956" t="str">
        <f>'5-CONTROLES'!AM59</f>
        <v>Posible</v>
      </c>
      <c r="W56" s="956" t="str">
        <f>'5-CONTROLES'!AQ59</f>
        <v>Mayor</v>
      </c>
      <c r="X56" s="957" t="str">
        <f>'5-CONTROLES'!AR59</f>
        <v>Extremo</v>
      </c>
      <c r="Y56" s="956" t="str">
        <f>'5-CONTROLES'!AT59</f>
        <v>Reducir</v>
      </c>
      <c r="Z56" s="953" t="s">
        <v>1993</v>
      </c>
      <c r="AA56" s="953" t="s">
        <v>1994</v>
      </c>
      <c r="AB56" s="515" t="s">
        <v>110</v>
      </c>
      <c r="AC56" s="488" t="s">
        <v>2092</v>
      </c>
      <c r="AD56" s="488" t="s">
        <v>1965</v>
      </c>
      <c r="AE56" s="488" t="s">
        <v>1995</v>
      </c>
      <c r="AF56" s="489">
        <v>1</v>
      </c>
      <c r="AG56" s="521"/>
      <c r="AH56" s="521"/>
      <c r="AI56" s="521"/>
      <c r="AJ56" s="521"/>
      <c r="AK56" s="521"/>
      <c r="AL56" s="521"/>
      <c r="AM56" s="521"/>
      <c r="AN56" s="521"/>
      <c r="AO56" s="521"/>
      <c r="AP56" s="521"/>
      <c r="AQ56" s="521"/>
      <c r="AR56" s="521"/>
      <c r="AS56" s="521">
        <f t="shared" si="0"/>
        <v>0</v>
      </c>
      <c r="AT56" s="526" t="s">
        <v>2159</v>
      </c>
      <c r="AU56" s="551" t="s">
        <v>2160</v>
      </c>
    </row>
    <row r="57" spans="2:47" ht="180" hidden="1" customHeight="1" x14ac:dyDescent="0.25">
      <c r="B57" s="967"/>
      <c r="C57" s="799"/>
      <c r="D57" s="839"/>
      <c r="E57" s="839"/>
      <c r="F57" s="839"/>
      <c r="G57" s="839"/>
      <c r="H57" s="957"/>
      <c r="I57" s="957"/>
      <c r="J57" s="957"/>
      <c r="K57" s="957"/>
      <c r="L57" s="487" t="s">
        <v>361</v>
      </c>
      <c r="M57" s="516">
        <f>'5-CONTROLES'!M60</f>
        <v>0</v>
      </c>
      <c r="N57" s="516">
        <f>'5-CONTROLES'!L60</f>
        <v>0</v>
      </c>
      <c r="O57" s="516">
        <f>'5-CONTROLES'!G60</f>
        <v>0</v>
      </c>
      <c r="P57" s="516">
        <f>'5-CONTROLES'!H60</f>
        <v>0</v>
      </c>
      <c r="Q57" s="954"/>
      <c r="R57" s="516" t="str">
        <f>'5-CONTROLES'!AC60</f>
        <v>Débil</v>
      </c>
      <c r="S57" s="516">
        <f>'5-CONTROLES'!AD60</f>
        <v>0</v>
      </c>
      <c r="T57" s="516" t="str">
        <f>'5-CONTROLES'!AE60</f>
        <v>Débil</v>
      </c>
      <c r="U57" s="839"/>
      <c r="V57" s="956"/>
      <c r="W57" s="956"/>
      <c r="X57" s="957"/>
      <c r="Y57" s="956"/>
      <c r="Z57" s="953"/>
      <c r="AA57" s="953"/>
      <c r="AB57" s="515" t="s">
        <v>467</v>
      </c>
      <c r="AC57" s="488" t="s">
        <v>1958</v>
      </c>
      <c r="AD57" s="488" t="s">
        <v>2084</v>
      </c>
      <c r="AE57" s="488" t="s">
        <v>1959</v>
      </c>
      <c r="AF57" s="493">
        <v>1</v>
      </c>
      <c r="AG57" s="333">
        <v>8.3299999999999999E-2</v>
      </c>
      <c r="AH57" s="333">
        <v>8.3299999999999999E-2</v>
      </c>
      <c r="AI57" s="333">
        <v>8.3299999999999999E-2</v>
      </c>
      <c r="AJ57" s="333">
        <v>8.3299999999999999E-2</v>
      </c>
      <c r="AK57" s="333">
        <v>8.3299999999999999E-2</v>
      </c>
      <c r="AL57" s="333">
        <v>8.3299999999999999E-2</v>
      </c>
      <c r="AM57" s="333">
        <v>8.3299999999999999E-2</v>
      </c>
      <c r="AN57" s="333">
        <v>8.3299999999999999E-2</v>
      </c>
      <c r="AO57" s="333">
        <v>8.3299999999999999E-2</v>
      </c>
      <c r="AP57" s="333">
        <v>8.3299999999999999E-2</v>
      </c>
      <c r="AQ57" s="333">
        <v>8.3299999999999999E-2</v>
      </c>
      <c r="AR57" s="333">
        <v>8.3299999999999999E-2</v>
      </c>
      <c r="AS57" s="521">
        <f t="shared" si="0"/>
        <v>0.99960000000000016</v>
      </c>
      <c r="AT57" s="526" t="s">
        <v>2161</v>
      </c>
      <c r="AU57" s="551" t="s">
        <v>2147</v>
      </c>
    </row>
    <row r="58" spans="2:47" ht="180" hidden="1" customHeight="1" x14ac:dyDescent="0.25">
      <c r="B58" s="967"/>
      <c r="C58" s="799"/>
      <c r="D58" s="839"/>
      <c r="E58" s="839"/>
      <c r="F58" s="839"/>
      <c r="G58" s="839"/>
      <c r="H58" s="957"/>
      <c r="I58" s="957"/>
      <c r="J58" s="957"/>
      <c r="K58" s="957"/>
      <c r="L58" s="487" t="s">
        <v>657</v>
      </c>
      <c r="M58" s="516">
        <f>'5-CONTROLES'!M61</f>
        <v>0</v>
      </c>
      <c r="N58" s="516">
        <f>'5-CONTROLES'!L61</f>
        <v>0</v>
      </c>
      <c r="O58" s="516">
        <f>'5-CONTROLES'!G61</f>
        <v>0</v>
      </c>
      <c r="P58" s="516">
        <f>'5-CONTROLES'!H61</f>
        <v>0</v>
      </c>
      <c r="Q58" s="954"/>
      <c r="R58" s="516" t="str">
        <f>'5-CONTROLES'!AC61</f>
        <v>Débil</v>
      </c>
      <c r="S58" s="516">
        <f>'5-CONTROLES'!AD61</f>
        <v>0</v>
      </c>
      <c r="T58" s="516" t="str">
        <f>'5-CONTROLES'!AE61</f>
        <v>Débil</v>
      </c>
      <c r="U58" s="839"/>
      <c r="V58" s="956"/>
      <c r="W58" s="956"/>
      <c r="X58" s="957"/>
      <c r="Y58" s="956"/>
      <c r="Z58" s="953"/>
      <c r="AA58" s="953"/>
      <c r="AB58" s="515" t="s">
        <v>730</v>
      </c>
      <c r="AC58" s="488" t="s">
        <v>1996</v>
      </c>
      <c r="AD58" s="488" t="s">
        <v>1965</v>
      </c>
      <c r="AE58" s="488" t="s">
        <v>1960</v>
      </c>
      <c r="AF58" s="489">
        <v>1</v>
      </c>
      <c r="AG58" s="333"/>
      <c r="AH58" s="333"/>
      <c r="AI58" s="333"/>
      <c r="AJ58" s="333"/>
      <c r="AK58" s="333"/>
      <c r="AL58" s="333"/>
      <c r="AM58" s="333"/>
      <c r="AN58" s="333">
        <v>1</v>
      </c>
      <c r="AO58" s="333"/>
      <c r="AP58" s="333"/>
      <c r="AQ58" s="333"/>
      <c r="AR58" s="333"/>
      <c r="AS58" s="521">
        <f t="shared" si="0"/>
        <v>1</v>
      </c>
      <c r="AT58" s="526" t="s">
        <v>2162</v>
      </c>
      <c r="AU58" s="551" t="s">
        <v>2147</v>
      </c>
    </row>
    <row r="59" spans="2:47" ht="180" customHeight="1" x14ac:dyDescent="0.25">
      <c r="B59" s="967" t="str">
        <f>'3-IDENTIFICACIÓN DEL RIESGO'!B28</f>
        <v>Planificación del Ordenamiento Social de la Propiedad</v>
      </c>
      <c r="C59" s="758">
        <v>18</v>
      </c>
      <c r="D59" s="839" t="str">
        <f>'3-IDENTIFICACIÓN DEL RIESGO'!G28</f>
        <v>Retrasos o suspensión de la operación para la formulación e implementación de POSPR en los municipios programados</v>
      </c>
      <c r="E59" s="839" t="str">
        <f>'3-IDENTIFICACIÓN DEL RIESGO'!N28</f>
        <v>Operativos</v>
      </c>
      <c r="F59" s="839" t="str">
        <f>'3-IDENTIFICACIÓN DEL RIESGO'!H28</f>
        <v>Situaciones de orden público sobrevinientes, que impidan desarrollar las actividades operativas propias de la intervención  en los municipios programados.</v>
      </c>
      <c r="G59" s="839"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957" t="str">
        <f>'4-VALORACIÓN DEL RIESGO'!Q27</f>
        <v>Posible</v>
      </c>
      <c r="I59" s="957" t="str">
        <f>'4-VALORACIÓN DEL RIESGO'!AA27</f>
        <v>Mayor</v>
      </c>
      <c r="J59" s="957" t="str">
        <f>'4-VALORACIÓN DEL RIESGO'!AB27</f>
        <v>Extremo</v>
      </c>
      <c r="K59" s="957" t="str">
        <f>'4-VALORACIÓN DEL RIESGO'!AC27</f>
        <v>Reducir</v>
      </c>
      <c r="L59" s="487" t="s">
        <v>111</v>
      </c>
      <c r="M59" s="516" t="str">
        <f>'5-CONTROLES'!M62</f>
        <v>Validar el plan de trabajo para la formulación del POSPR Operativo</v>
      </c>
      <c r="N59" s="516" t="str">
        <f>'5-CONTROLES'!L62</f>
        <v>Plan de trabajo con resultado de la validación.</v>
      </c>
      <c r="O59" s="516" t="str">
        <f>'5-CONTROLES'!G62</f>
        <v xml:space="preserve">Dirección de Gestión de Ordenamiento Social de la propiedad </v>
      </c>
      <c r="P59" s="516" t="str">
        <f>'5-CONTROLES'!H62</f>
        <v>DIARIO</v>
      </c>
      <c r="Q59" s="954" t="s">
        <v>1308</v>
      </c>
      <c r="R59" s="516" t="str">
        <f>'5-CONTROLES'!AC62</f>
        <v>Débil</v>
      </c>
      <c r="S59" s="516" t="str">
        <f>'5-CONTROLES'!AD62</f>
        <v>Fuerte</v>
      </c>
      <c r="T59" s="516" t="str">
        <f>'5-CONTROLES'!AE62</f>
        <v>Débil</v>
      </c>
      <c r="U59" s="839" t="str">
        <f>'5-CONTROLES'!AI62</f>
        <v>Débil</v>
      </c>
      <c r="V59" s="957" t="str">
        <f>'5-CONTROLES'!AM62</f>
        <v>Posible</v>
      </c>
      <c r="W59" s="957" t="str">
        <f>'5-CONTROLES'!AQ62</f>
        <v>Mayor</v>
      </c>
      <c r="X59" s="957" t="str">
        <f>'5-CONTROLES'!AR62</f>
        <v>Extremo</v>
      </c>
      <c r="Y59" s="957" t="str">
        <f>'5-CONTROLES'!AT62</f>
        <v>Reducir</v>
      </c>
      <c r="Z59" s="955" t="s">
        <v>1997</v>
      </c>
      <c r="AA59" s="955" t="s">
        <v>1998</v>
      </c>
      <c r="AB59" s="515" t="s">
        <v>112</v>
      </c>
      <c r="AC59" s="488" t="s">
        <v>1309</v>
      </c>
      <c r="AD59" s="488" t="s">
        <v>1965</v>
      </c>
      <c r="AE59" s="488" t="s">
        <v>1961</v>
      </c>
      <c r="AF59" s="489">
        <v>1</v>
      </c>
      <c r="AG59" s="333"/>
      <c r="AH59" s="333"/>
      <c r="AI59" s="333"/>
      <c r="AJ59" s="333"/>
      <c r="AK59" s="333"/>
      <c r="AL59" s="333"/>
      <c r="AM59" s="333"/>
      <c r="AN59" s="333"/>
      <c r="AO59" s="333"/>
      <c r="AP59" s="333"/>
      <c r="AQ59" s="333"/>
      <c r="AR59" s="333">
        <v>1</v>
      </c>
      <c r="AS59" s="521">
        <f t="shared" si="0"/>
        <v>1</v>
      </c>
      <c r="AT59" s="526" t="s">
        <v>2163</v>
      </c>
      <c r="AU59" s="551" t="s">
        <v>2147</v>
      </c>
    </row>
    <row r="60" spans="2:47" ht="180" customHeight="1" x14ac:dyDescent="0.25">
      <c r="B60" s="967"/>
      <c r="C60" s="758"/>
      <c r="D60" s="839"/>
      <c r="E60" s="839"/>
      <c r="F60" s="839"/>
      <c r="G60" s="839"/>
      <c r="H60" s="957"/>
      <c r="I60" s="957"/>
      <c r="J60" s="957"/>
      <c r="K60" s="957"/>
      <c r="L60" s="487" t="s">
        <v>137</v>
      </c>
      <c r="M60" s="516" t="str">
        <f>'5-CONTROLES'!M63</f>
        <v>Revisar y dar Vo. Bo. al plan de trabajo para la formulación de POSPR Operativo.</v>
      </c>
      <c r="N60" s="516" t="str">
        <f>'5-CONTROLES'!L63</f>
        <v>Plan de trabajo con visto bueno.</v>
      </c>
      <c r="O60" s="516" t="str">
        <f>'5-CONTROLES'!G63</f>
        <v xml:space="preserve">Dirección de Gestión de Ordenamiento Social de la propiedad </v>
      </c>
      <c r="P60" s="516" t="str">
        <f>'5-CONTROLES'!H63</f>
        <v>DIARIO</v>
      </c>
      <c r="Q60" s="954"/>
      <c r="R60" s="516" t="str">
        <f>'5-CONTROLES'!AC63</f>
        <v>Débil</v>
      </c>
      <c r="S60" s="516" t="str">
        <f>'5-CONTROLES'!AD63</f>
        <v>Fuerte</v>
      </c>
      <c r="T60" s="516" t="str">
        <f>'5-CONTROLES'!AE63</f>
        <v>Débil</v>
      </c>
      <c r="U60" s="839"/>
      <c r="V60" s="957"/>
      <c r="W60" s="957"/>
      <c r="X60" s="957"/>
      <c r="Y60" s="957"/>
      <c r="Z60" s="955"/>
      <c r="AA60" s="955"/>
      <c r="AB60" s="515" t="s">
        <v>468</v>
      </c>
      <c r="AC60" s="488" t="s">
        <v>1962</v>
      </c>
      <c r="AD60" s="488" t="s">
        <v>1965</v>
      </c>
      <c r="AE60" s="488" t="s">
        <v>1963</v>
      </c>
      <c r="AF60" s="489">
        <v>1</v>
      </c>
      <c r="AG60" s="333"/>
      <c r="AH60" s="333"/>
      <c r="AI60" s="333"/>
      <c r="AJ60" s="333"/>
      <c r="AK60" s="333"/>
      <c r="AL60" s="333"/>
      <c r="AM60" s="333"/>
      <c r="AN60" s="333"/>
      <c r="AO60" s="333"/>
      <c r="AP60" s="333"/>
      <c r="AQ60" s="333"/>
      <c r="AR60" s="333">
        <v>1</v>
      </c>
      <c r="AS60" s="521">
        <f t="shared" si="0"/>
        <v>1</v>
      </c>
      <c r="AT60" s="526" t="s">
        <v>2164</v>
      </c>
      <c r="AU60" s="551" t="s">
        <v>2303</v>
      </c>
    </row>
    <row r="61" spans="2:47" ht="180" hidden="1" customHeight="1" x14ac:dyDescent="0.25">
      <c r="B61" s="967"/>
      <c r="C61" s="758"/>
      <c r="D61" s="839"/>
      <c r="E61" s="839"/>
      <c r="F61" s="839"/>
      <c r="G61" s="839"/>
      <c r="H61" s="957"/>
      <c r="I61" s="957"/>
      <c r="J61" s="957"/>
      <c r="K61" s="957"/>
      <c r="L61" s="487" t="s">
        <v>658</v>
      </c>
      <c r="M61" s="516">
        <f>'5-CONTROLES'!M64</f>
        <v>0</v>
      </c>
      <c r="N61" s="516">
        <f>'5-CONTROLES'!L64</f>
        <v>0</v>
      </c>
      <c r="O61" s="516">
        <f>'5-CONTROLES'!G64</f>
        <v>0</v>
      </c>
      <c r="P61" s="516">
        <f>'5-CONTROLES'!H64</f>
        <v>0</v>
      </c>
      <c r="Q61" s="954"/>
      <c r="R61" s="516" t="str">
        <f>'5-CONTROLES'!AC64</f>
        <v>Débil</v>
      </c>
      <c r="S61" s="516">
        <f>'5-CONTROLES'!AD64</f>
        <v>0</v>
      </c>
      <c r="T61" s="516" t="str">
        <f>'5-CONTROLES'!AE64</f>
        <v>Débil</v>
      </c>
      <c r="U61" s="839"/>
      <c r="V61" s="957"/>
      <c r="W61" s="957"/>
      <c r="X61" s="957"/>
      <c r="Y61" s="957"/>
      <c r="Z61" s="955"/>
      <c r="AA61" s="955"/>
      <c r="AB61" s="515" t="s">
        <v>731</v>
      </c>
      <c r="AC61" s="500" t="s">
        <v>1964</v>
      </c>
      <c r="AD61" s="488" t="s">
        <v>1965</v>
      </c>
      <c r="AE61" s="488" t="s">
        <v>1961</v>
      </c>
      <c r="AF61" s="495">
        <v>4</v>
      </c>
      <c r="AG61" s="333"/>
      <c r="AH61" s="333"/>
      <c r="AI61" s="333"/>
      <c r="AJ61" s="333"/>
      <c r="AK61" s="333"/>
      <c r="AL61" s="333"/>
      <c r="AM61" s="333"/>
      <c r="AN61" s="333"/>
      <c r="AO61" s="344">
        <v>1</v>
      </c>
      <c r="AP61" s="344">
        <v>1</v>
      </c>
      <c r="AQ61" s="344">
        <v>1</v>
      </c>
      <c r="AR61" s="344">
        <v>1</v>
      </c>
      <c r="AS61" s="330">
        <f t="shared" si="0"/>
        <v>4</v>
      </c>
      <c r="AT61" s="526" t="s">
        <v>2165</v>
      </c>
      <c r="AU61" s="551" t="s">
        <v>2166</v>
      </c>
    </row>
    <row r="62" spans="2:47" ht="180" customHeight="1" x14ac:dyDescent="0.25">
      <c r="B62" s="967" t="str">
        <f>'3-IDENTIFICACIÓN DEL RIESGO'!B29</f>
        <v>Planificación del Ordenamiento Social de la Propiedad</v>
      </c>
      <c r="C62" s="799">
        <v>19</v>
      </c>
      <c r="D62" s="839" t="str">
        <f>'3-IDENTIFICACIÓN DEL RIESGO'!G29</f>
        <v>Incumplimientos por parte de los socios estratégicos y/ u operadores de catastro en la entrega de insumos / productos requeridos para la formulación e implementación de POSPR, en el marco de los convenios celebrados.</v>
      </c>
      <c r="E62" s="839" t="str">
        <f>'3-IDENTIFICACIÓN DEL RIESGO'!N29</f>
        <v>Operativos</v>
      </c>
      <c r="F62" s="839"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839" t="str">
        <f>'3-IDENTIFICACIÓN DEL RIESGO'!L29</f>
        <v>Retraso en la fase de implementación de Planes de Ordenamiento Social de la Propiedad.
Necesidad de recursos superiores a los presupuestados (humano, tiempo, económicos, entre otros).
Detrimento patrimonial</v>
      </c>
      <c r="H62" s="957" t="str">
        <f>'4-VALORACIÓN DEL RIESGO'!Q28</f>
        <v>Posible</v>
      </c>
      <c r="I62" s="957" t="str">
        <f>'4-VALORACIÓN DEL RIESGO'!AA28</f>
        <v>Mayor</v>
      </c>
      <c r="J62" s="957" t="str">
        <f>'4-VALORACIÓN DEL RIESGO'!AB28</f>
        <v>Extremo</v>
      </c>
      <c r="K62" s="957" t="str">
        <f>'4-VALORACIÓN DEL RIESGO'!AC28</f>
        <v>Reducir</v>
      </c>
      <c r="L62" s="487" t="s">
        <v>113</v>
      </c>
      <c r="M62" s="516" t="str">
        <f>'5-CONTROLES'!M65</f>
        <v>Validar el plan de trabajo para la formulación del POSPR Operativo</v>
      </c>
      <c r="N62" s="516" t="str">
        <f>'5-CONTROLES'!L65</f>
        <v>Plan de trabajo con resultado de la validación.</v>
      </c>
      <c r="O62" s="516" t="str">
        <f>'5-CONTROLES'!G65</f>
        <v xml:space="preserve">Dirección de Gestión de Ordenamiento Social de la propiedad </v>
      </c>
      <c r="P62" s="516" t="str">
        <f>'5-CONTROLES'!H65</f>
        <v>DIARIO</v>
      </c>
      <c r="Q62" s="954" t="s">
        <v>1311</v>
      </c>
      <c r="R62" s="516" t="str">
        <f>'5-CONTROLES'!AC65</f>
        <v>Débil</v>
      </c>
      <c r="S62" s="516" t="str">
        <f>'5-CONTROLES'!AD65</f>
        <v>Fuerte</v>
      </c>
      <c r="T62" s="516" t="str">
        <f>'5-CONTROLES'!AE65</f>
        <v>Débil</v>
      </c>
      <c r="U62" s="839" t="str">
        <f>'5-CONTROLES'!AI65</f>
        <v>Débil</v>
      </c>
      <c r="V62" s="956" t="str">
        <f>'5-CONTROLES'!AM65</f>
        <v>Probable</v>
      </c>
      <c r="W62" s="956" t="str">
        <f>'5-CONTROLES'!AQ65</f>
        <v>Mayor</v>
      </c>
      <c r="X62" s="957" t="str">
        <f>'5-CONTROLES'!AR65</f>
        <v>Extremo</v>
      </c>
      <c r="Y62" s="956" t="str">
        <f>'5-CONTROLES'!AT65</f>
        <v>Reducir</v>
      </c>
      <c r="Z62" s="953" t="s">
        <v>1999</v>
      </c>
      <c r="AA62" s="953" t="s">
        <v>1957</v>
      </c>
      <c r="AB62" s="515" t="s">
        <v>115</v>
      </c>
      <c r="AC62" s="488" t="s">
        <v>1966</v>
      </c>
      <c r="AD62" s="488" t="s">
        <v>1965</v>
      </c>
      <c r="AE62" s="488" t="s">
        <v>1967</v>
      </c>
      <c r="AF62" s="489">
        <v>1</v>
      </c>
      <c r="AG62" s="521">
        <v>8.3299999999999999E-2</v>
      </c>
      <c r="AH62" s="521">
        <v>8.3299999999999999E-2</v>
      </c>
      <c r="AI62" s="521">
        <v>8.3299999999999999E-2</v>
      </c>
      <c r="AJ62" s="521">
        <v>8.3299999999999999E-2</v>
      </c>
      <c r="AK62" s="521">
        <v>8.3299999999999999E-2</v>
      </c>
      <c r="AL62" s="521">
        <v>8.3299999999999999E-2</v>
      </c>
      <c r="AM62" s="521">
        <v>8.3299999999999999E-2</v>
      </c>
      <c r="AN62" s="521">
        <v>8.3299999999999999E-2</v>
      </c>
      <c r="AO62" s="521">
        <v>8.3299999999999999E-2</v>
      </c>
      <c r="AP62" s="521">
        <v>8.3299999999999999E-2</v>
      </c>
      <c r="AQ62" s="521">
        <v>8.3299999999999999E-2</v>
      </c>
      <c r="AR62" s="521">
        <v>8.3299999999999999E-2</v>
      </c>
      <c r="AS62" s="521">
        <f t="shared" si="0"/>
        <v>0.99960000000000016</v>
      </c>
      <c r="AT62" s="514" t="s">
        <v>2167</v>
      </c>
      <c r="AU62" s="551" t="s">
        <v>2147</v>
      </c>
    </row>
    <row r="63" spans="2:47" ht="180" customHeight="1" x14ac:dyDescent="0.25">
      <c r="B63" s="967"/>
      <c r="C63" s="799"/>
      <c r="D63" s="839"/>
      <c r="E63" s="839"/>
      <c r="F63" s="839"/>
      <c r="G63" s="839"/>
      <c r="H63" s="957"/>
      <c r="I63" s="957"/>
      <c r="J63" s="957"/>
      <c r="K63" s="957"/>
      <c r="L63" s="487" t="s">
        <v>114</v>
      </c>
      <c r="M63" s="516" t="str">
        <f>'5-CONTROLES'!M66</f>
        <v>Revisar y dar Vo. Bo. al plan de trabajo para la formulación de POSPR Operativo.</v>
      </c>
      <c r="N63" s="516" t="str">
        <f>'5-CONTROLES'!L66</f>
        <v>Plan de trabajo con visto bueno.</v>
      </c>
      <c r="O63" s="516" t="str">
        <f>'5-CONTROLES'!G66</f>
        <v xml:space="preserve">Dirección de Gestión de Ordenamiento Social de la propiedad </v>
      </c>
      <c r="P63" s="516" t="str">
        <f>'5-CONTROLES'!H66</f>
        <v>DIARIO</v>
      </c>
      <c r="Q63" s="954"/>
      <c r="R63" s="516" t="str">
        <f>'5-CONTROLES'!AC66</f>
        <v>Débil</v>
      </c>
      <c r="S63" s="516" t="str">
        <f>'5-CONTROLES'!AD66</f>
        <v>Fuerte</v>
      </c>
      <c r="T63" s="516" t="str">
        <f>'5-CONTROLES'!AE66</f>
        <v>Débil</v>
      </c>
      <c r="U63" s="839"/>
      <c r="V63" s="956"/>
      <c r="W63" s="956"/>
      <c r="X63" s="957"/>
      <c r="Y63" s="956"/>
      <c r="Z63" s="953"/>
      <c r="AA63" s="953"/>
      <c r="AB63" s="515" t="s">
        <v>289</v>
      </c>
      <c r="AC63" s="488" t="s">
        <v>1968</v>
      </c>
      <c r="AD63" s="488" t="s">
        <v>1965</v>
      </c>
      <c r="AE63" s="488" t="s">
        <v>1961</v>
      </c>
      <c r="AF63" s="493">
        <v>0.1</v>
      </c>
      <c r="AG63" s="521"/>
      <c r="AH63" s="521"/>
      <c r="AI63" s="521"/>
      <c r="AJ63" s="521"/>
      <c r="AK63" s="521"/>
      <c r="AL63" s="521"/>
      <c r="AM63" s="521"/>
      <c r="AN63" s="521"/>
      <c r="AO63" s="521"/>
      <c r="AP63" s="521"/>
      <c r="AQ63" s="521">
        <v>0.1</v>
      </c>
      <c r="AR63" s="521"/>
      <c r="AS63" s="521">
        <f t="shared" si="0"/>
        <v>0.1</v>
      </c>
      <c r="AT63" s="514" t="s">
        <v>2168</v>
      </c>
      <c r="AU63" s="549" t="s">
        <v>2169</v>
      </c>
    </row>
    <row r="64" spans="2:47" ht="180" hidden="1" customHeight="1" x14ac:dyDescent="0.25">
      <c r="B64" s="967"/>
      <c r="C64" s="799"/>
      <c r="D64" s="839"/>
      <c r="E64" s="839"/>
      <c r="F64" s="839"/>
      <c r="G64" s="839"/>
      <c r="H64" s="957"/>
      <c r="I64" s="957"/>
      <c r="J64" s="957"/>
      <c r="K64" s="957"/>
      <c r="L64" s="487" t="s">
        <v>659</v>
      </c>
      <c r="M64" s="516">
        <f>'5-CONTROLES'!M67</f>
        <v>0</v>
      </c>
      <c r="N64" s="516">
        <f>'5-CONTROLES'!L67</f>
        <v>0</v>
      </c>
      <c r="O64" s="516">
        <f>'5-CONTROLES'!G67</f>
        <v>0</v>
      </c>
      <c r="P64" s="516">
        <f>'5-CONTROLES'!H67</f>
        <v>0</v>
      </c>
      <c r="Q64" s="954"/>
      <c r="R64" s="516" t="str">
        <f>'5-CONTROLES'!AC67</f>
        <v>Débil</v>
      </c>
      <c r="S64" s="516">
        <f>'5-CONTROLES'!AD67</f>
        <v>0</v>
      </c>
      <c r="T64" s="516" t="str">
        <f>'5-CONTROLES'!AE67</f>
        <v>Débil</v>
      </c>
      <c r="U64" s="839"/>
      <c r="V64" s="956"/>
      <c r="W64" s="956"/>
      <c r="X64" s="957"/>
      <c r="Y64" s="956"/>
      <c r="Z64" s="953"/>
      <c r="AA64" s="953"/>
      <c r="AB64" s="515" t="s">
        <v>732</v>
      </c>
      <c r="AC64" s="488"/>
      <c r="AD64" s="488"/>
      <c r="AE64" s="488"/>
      <c r="AF64" s="520"/>
      <c r="AG64" s="333"/>
      <c r="AH64" s="333"/>
      <c r="AI64" s="333"/>
      <c r="AJ64" s="333"/>
      <c r="AK64" s="333"/>
      <c r="AL64" s="333"/>
      <c r="AM64" s="333"/>
      <c r="AN64" s="333"/>
      <c r="AO64" s="333"/>
      <c r="AP64" s="333"/>
      <c r="AQ64" s="333"/>
      <c r="AR64" s="333"/>
      <c r="AS64" s="513"/>
      <c r="AT64" s="526"/>
      <c r="AU64" s="551"/>
    </row>
    <row r="65" spans="2:47" ht="180" customHeight="1" x14ac:dyDescent="0.25">
      <c r="B65" s="967" t="str">
        <f>'3-IDENTIFICACIÓN DEL RIESGO'!B30</f>
        <v>Planificación del Ordenamiento Social de la Propiedad</v>
      </c>
      <c r="C65" s="758">
        <v>20</v>
      </c>
      <c r="D65" s="839" t="str">
        <f>'3-IDENTIFICACIÓN DEL RIESGO'!G30</f>
        <v>Expedir Acto administrativo que resuelve solicitud de inclusión en el RESO, sin el cumplimiento de requisitos mínimos, contemplados en la norma o con fundamentos fácticos que no correspondan a la realidad.</v>
      </c>
      <c r="E65" s="839" t="str">
        <f>'3-IDENTIFICACIÓN DEL RIESGO'!N30</f>
        <v>Operativos</v>
      </c>
      <c r="F65" s="839"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839" t="str">
        <f>'3-IDENTIFICACIÓN DEL RIESGO'!L30</f>
        <v>Reprocesos 
Sobrecostos
Acciones legales que generan reprocesos y costos para la entidad 
Perdida de Imagen Institucional</v>
      </c>
      <c r="H65" s="957" t="str">
        <f>'4-VALORACIÓN DEL RIESGO'!Q29</f>
        <v>Casi seguro</v>
      </c>
      <c r="I65" s="957" t="str">
        <f>'4-VALORACIÓN DEL RIESGO'!AA29</f>
        <v>Moderado</v>
      </c>
      <c r="J65" s="957" t="str">
        <f>'4-VALORACIÓN DEL RIESGO'!AB29</f>
        <v>Extremo</v>
      </c>
      <c r="K65" s="957" t="str">
        <f>'4-VALORACIÓN DEL RIESGO'!AC29</f>
        <v>Reducir</v>
      </c>
      <c r="L65" s="487" t="s">
        <v>116</v>
      </c>
      <c r="M65" s="516" t="str">
        <f>'5-CONTROLES'!M68</f>
        <v>Revisar y analizar la información contenida en el
FISO y la documentación adjunta.</v>
      </c>
      <c r="N65" s="516" t="str">
        <f>'5-CONTROLES'!L68</f>
        <v>Formulario de Inscripción de Sujetos de Ordenamiento - FISO</v>
      </c>
      <c r="O65" s="516" t="str">
        <f>'5-CONTROLES'!G68</f>
        <v>Subdirección de
Sistemas de
Información de Tierras</v>
      </c>
      <c r="P65" s="516" t="str">
        <f>'5-CONTROLES'!H68</f>
        <v>DIARIO</v>
      </c>
      <c r="Q65" s="954" t="s">
        <v>1320</v>
      </c>
      <c r="R65" s="516" t="str">
        <f>'5-CONTROLES'!AC68</f>
        <v>Débil</v>
      </c>
      <c r="S65" s="516" t="str">
        <f>'5-CONTROLES'!AD68</f>
        <v>Fuerte</v>
      </c>
      <c r="T65" s="516" t="str">
        <f>'5-CONTROLES'!AE68</f>
        <v>Débil</v>
      </c>
      <c r="U65" s="839" t="str">
        <f>'5-CONTROLES'!AI68</f>
        <v>Moderado</v>
      </c>
      <c r="V65" s="957" t="str">
        <f>'5-CONTROLES'!AM68</f>
        <v>Casi Seguro</v>
      </c>
      <c r="W65" s="957" t="str">
        <f>'5-CONTROLES'!AQ68</f>
        <v>Moderado</v>
      </c>
      <c r="X65" s="957" t="str">
        <f>'5-CONTROLES'!AR68</f>
        <v>Extremo</v>
      </c>
      <c r="Y65" s="957" t="str">
        <f>'5-CONTROLES'!AT68</f>
        <v>Reducir</v>
      </c>
      <c r="Z65" s="955" t="s">
        <v>1325</v>
      </c>
      <c r="AA65" s="955" t="s">
        <v>1326</v>
      </c>
      <c r="AB65" s="515" t="s">
        <v>117</v>
      </c>
      <c r="AC65" s="488" t="s">
        <v>1969</v>
      </c>
      <c r="AD65" s="488" t="s">
        <v>2084</v>
      </c>
      <c r="AE65" s="488" t="s">
        <v>1972</v>
      </c>
      <c r="AF65" s="520">
        <v>1</v>
      </c>
      <c r="AG65" s="344"/>
      <c r="AH65" s="344"/>
      <c r="AI65" s="344"/>
      <c r="AJ65" s="344"/>
      <c r="AK65" s="344"/>
      <c r="AL65" s="344"/>
      <c r="AM65" s="344"/>
      <c r="AN65" s="344"/>
      <c r="AO65" s="344">
        <v>1</v>
      </c>
      <c r="AP65" s="344"/>
      <c r="AQ65" s="344"/>
      <c r="AR65" s="344"/>
      <c r="AS65" s="344">
        <f t="shared" si="0"/>
        <v>1</v>
      </c>
      <c r="AT65" s="526" t="s">
        <v>2170</v>
      </c>
      <c r="AU65" s="551" t="s">
        <v>2147</v>
      </c>
    </row>
    <row r="66" spans="2:47" ht="180" customHeight="1" x14ac:dyDescent="0.25">
      <c r="B66" s="967"/>
      <c r="C66" s="758"/>
      <c r="D66" s="839"/>
      <c r="E66" s="839"/>
      <c r="F66" s="839"/>
      <c r="G66" s="839"/>
      <c r="H66" s="957"/>
      <c r="I66" s="957"/>
      <c r="J66" s="957"/>
      <c r="K66" s="957"/>
      <c r="L66" s="487" t="s">
        <v>362</v>
      </c>
      <c r="M66" s="516" t="str">
        <f>'5-CONTROLES'!M69</f>
        <v xml:space="preserve">Valorar la solicitud </v>
      </c>
      <c r="N66" s="516" t="str">
        <f>'5-CONTROLES'!L69</f>
        <v>Formulario de Inscripción de Sujetos de Ordenamiento - FISO</v>
      </c>
      <c r="O66" s="516" t="str">
        <f>'5-CONTROLES'!G69</f>
        <v>Subdirección de
Sistemas de
Información de Tierras</v>
      </c>
      <c r="P66" s="516" t="str">
        <f>'5-CONTROLES'!H69</f>
        <v>DIARIO</v>
      </c>
      <c r="Q66" s="954"/>
      <c r="R66" s="516" t="str">
        <f>'5-CONTROLES'!AC69</f>
        <v>Débil</v>
      </c>
      <c r="S66" s="516" t="str">
        <f>'5-CONTROLES'!AD69</f>
        <v>Fuerte</v>
      </c>
      <c r="T66" s="516" t="str">
        <f>'5-CONTROLES'!AE69</f>
        <v>Débil</v>
      </c>
      <c r="U66" s="839"/>
      <c r="V66" s="957"/>
      <c r="W66" s="957"/>
      <c r="X66" s="957"/>
      <c r="Y66" s="957"/>
      <c r="Z66" s="955"/>
      <c r="AA66" s="955"/>
      <c r="AB66" s="515" t="s">
        <v>139</v>
      </c>
      <c r="AC66" s="488" t="s">
        <v>1970</v>
      </c>
      <c r="AD66" s="488" t="s">
        <v>2084</v>
      </c>
      <c r="AE66" s="488" t="s">
        <v>1973</v>
      </c>
      <c r="AF66" s="520">
        <v>1</v>
      </c>
      <c r="AG66" s="344"/>
      <c r="AH66" s="344"/>
      <c r="AI66" s="344"/>
      <c r="AJ66" s="344"/>
      <c r="AK66" s="344"/>
      <c r="AL66" s="344"/>
      <c r="AM66" s="344"/>
      <c r="AN66" s="344"/>
      <c r="AO66" s="344"/>
      <c r="AP66" s="344"/>
      <c r="AQ66" s="344"/>
      <c r="AR66" s="344">
        <v>1</v>
      </c>
      <c r="AS66" s="344">
        <f t="shared" si="0"/>
        <v>1</v>
      </c>
      <c r="AT66" s="526" t="s">
        <v>2171</v>
      </c>
      <c r="AU66" s="551" t="s">
        <v>2147</v>
      </c>
    </row>
    <row r="67" spans="2:47" ht="180" customHeight="1" x14ac:dyDescent="0.25">
      <c r="B67" s="967"/>
      <c r="C67" s="758"/>
      <c r="D67" s="839"/>
      <c r="E67" s="839"/>
      <c r="F67" s="839"/>
      <c r="G67" s="839"/>
      <c r="H67" s="957"/>
      <c r="I67" s="957"/>
      <c r="J67" s="957"/>
      <c r="K67" s="957"/>
      <c r="L67" s="487" t="s">
        <v>660</v>
      </c>
      <c r="M67" s="516" t="str">
        <f>'5-CONTROLES'!M70</f>
        <v>Validaciones automáticas que realiza el Módulo RESO en el Sistema Integrado de Tierras SIT.</v>
      </c>
      <c r="N67" s="516" t="str">
        <f>'5-CONTROLES'!L70</f>
        <v>Formulario de Inscripción de Sujetos de Ordenamiento - FISO</v>
      </c>
      <c r="O67" s="516" t="str">
        <f>'5-CONTROLES'!G70</f>
        <v>Subdirección de
Sistemas de Información de Tierras</v>
      </c>
      <c r="P67" s="516" t="str">
        <f>'5-CONTROLES'!H70</f>
        <v>DIARIO</v>
      </c>
      <c r="Q67" s="954"/>
      <c r="R67" s="516" t="str">
        <f>'5-CONTROLES'!AC70</f>
        <v>Fuerte</v>
      </c>
      <c r="S67" s="516" t="str">
        <f>'5-CONTROLES'!AD70</f>
        <v>Fuerte</v>
      </c>
      <c r="T67" s="516" t="str">
        <f>'5-CONTROLES'!AE70</f>
        <v>Fuerte</v>
      </c>
      <c r="U67" s="839"/>
      <c r="V67" s="957"/>
      <c r="W67" s="957"/>
      <c r="X67" s="957"/>
      <c r="Y67" s="957"/>
      <c r="Z67" s="955"/>
      <c r="AA67" s="955"/>
      <c r="AB67" s="515" t="s">
        <v>733</v>
      </c>
      <c r="AC67" s="488" t="s">
        <v>1971</v>
      </c>
      <c r="AD67" s="488" t="s">
        <v>2084</v>
      </c>
      <c r="AE67" s="488" t="s">
        <v>1974</v>
      </c>
      <c r="AF67" s="520">
        <v>1</v>
      </c>
      <c r="AG67" s="344"/>
      <c r="AH67" s="344"/>
      <c r="AI67" s="344"/>
      <c r="AJ67" s="344"/>
      <c r="AK67" s="344"/>
      <c r="AL67" s="344"/>
      <c r="AM67" s="344"/>
      <c r="AN67" s="344">
        <v>1</v>
      </c>
      <c r="AO67" s="344"/>
      <c r="AP67" s="344"/>
      <c r="AQ67" s="344"/>
      <c r="AR67" s="344"/>
      <c r="AS67" s="344">
        <f t="shared" si="0"/>
        <v>1</v>
      </c>
      <c r="AT67" s="526" t="s">
        <v>2172</v>
      </c>
      <c r="AU67" s="551" t="s">
        <v>2147</v>
      </c>
    </row>
    <row r="68" spans="2:47" ht="180" customHeight="1" x14ac:dyDescent="0.25">
      <c r="B68" s="967" t="str">
        <f>'3-IDENTIFICACIÓN DEL RIESGO'!B31</f>
        <v>Seguridad Jurídica sobre la Titularidad de la Tierra y los Territorios</v>
      </c>
      <c r="C68" s="799">
        <v>21</v>
      </c>
      <c r="D68" s="839" t="str">
        <f>'3-IDENTIFICACIÓN DEL RIESGO'!G31</f>
        <v>Tomar decisiones incorrectas en los procesos agrarios y la formalización de la propiedad privada rural</v>
      </c>
      <c r="E68" s="839" t="str">
        <f>'3-IDENTIFICACIÓN DEL RIESGO'!N31</f>
        <v>Operativos</v>
      </c>
      <c r="F68" s="839"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839"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957" t="str">
        <f>'4-VALORACIÓN DEL RIESGO'!Q30</f>
        <v>Posible</v>
      </c>
      <c r="I68" s="957" t="str">
        <f>'4-VALORACIÓN DEL RIESGO'!AA30</f>
        <v>Moderado</v>
      </c>
      <c r="J68" s="957" t="str">
        <f>'4-VALORACIÓN DEL RIESGO'!AB30</f>
        <v>Alto</v>
      </c>
      <c r="K68" s="957" t="str">
        <f>'4-VALORACIÓN DEL RIESGO'!AC30</f>
        <v>Reducir</v>
      </c>
      <c r="L68" s="487" t="s">
        <v>118</v>
      </c>
      <c r="M68" s="516" t="str">
        <f>'5-CONTROLES'!M71</f>
        <v>Revisión, anlisis y cargue en el aplicativo
SIGFORMALIZACIÓN, de expedientes por
metodología de barrido predial.</v>
      </c>
      <c r="N68" s="516" t="str">
        <f>'5-CONTROLES'!L71</f>
        <v>Reportes del aplicativo
SIGFORMALIZACIÓN.</v>
      </c>
      <c r="O68" s="516" t="str">
        <f>'5-CONTROLES'!G71</f>
        <v>Dirección de gestión jurídica de tierras.</v>
      </c>
      <c r="P68" s="516" t="str">
        <f>'5-CONTROLES'!H71</f>
        <v>DIARIO</v>
      </c>
      <c r="Q68" s="954" t="s">
        <v>1804</v>
      </c>
      <c r="R68" s="516" t="str">
        <f>'5-CONTROLES'!AC71</f>
        <v>Fuerte</v>
      </c>
      <c r="S68" s="516" t="str">
        <f>'5-CONTROLES'!AD71</f>
        <v>Fuerte</v>
      </c>
      <c r="T68" s="516" t="str">
        <f>'5-CONTROLES'!AE71</f>
        <v>Fuerte</v>
      </c>
      <c r="U68" s="839" t="str">
        <f>'5-CONTROLES'!AI71</f>
        <v>Fuerte</v>
      </c>
      <c r="V68" s="956" t="str">
        <f>'5-CONTROLES'!AM71</f>
        <v>Rara Vez</v>
      </c>
      <c r="W68" s="956" t="str">
        <f>'5-CONTROLES'!AQ71</f>
        <v>Moderado</v>
      </c>
      <c r="X68" s="957" t="str">
        <f>'5-CONTROLES'!AR71</f>
        <v>Moderado</v>
      </c>
      <c r="Y68" s="956" t="str">
        <f>'5-CONTROLES'!AT71</f>
        <v>Reducir</v>
      </c>
      <c r="Z68" s="953" t="s">
        <v>2000</v>
      </c>
      <c r="AA68" s="953" t="s">
        <v>2001</v>
      </c>
      <c r="AB68" s="515" t="s">
        <v>140</v>
      </c>
      <c r="AC68" s="488" t="s">
        <v>1837</v>
      </c>
      <c r="AD68" s="488" t="s">
        <v>2085</v>
      </c>
      <c r="AE68" s="488" t="s">
        <v>1838</v>
      </c>
      <c r="AF68" s="520">
        <v>1</v>
      </c>
      <c r="AG68" s="513"/>
      <c r="AH68" s="513"/>
      <c r="AI68" s="513"/>
      <c r="AJ68" s="513"/>
      <c r="AK68" s="513"/>
      <c r="AL68" s="513"/>
      <c r="AM68" s="513"/>
      <c r="AN68" s="513"/>
      <c r="AO68" s="513"/>
      <c r="AP68" s="513"/>
      <c r="AQ68" s="513"/>
      <c r="AR68" s="513">
        <v>1</v>
      </c>
      <c r="AS68" s="513">
        <f t="shared" si="0"/>
        <v>1</v>
      </c>
      <c r="AT68" s="514" t="s">
        <v>2173</v>
      </c>
      <c r="AU68" s="549" t="s">
        <v>2174</v>
      </c>
    </row>
    <row r="69" spans="2:47" ht="180" customHeight="1" x14ac:dyDescent="0.25">
      <c r="B69" s="967"/>
      <c r="C69" s="799"/>
      <c r="D69" s="839"/>
      <c r="E69" s="839"/>
      <c r="F69" s="839"/>
      <c r="G69" s="839"/>
      <c r="H69" s="957"/>
      <c r="I69" s="957"/>
      <c r="J69" s="957"/>
      <c r="K69" s="957"/>
      <c r="L69" s="487" t="s">
        <v>363</v>
      </c>
      <c r="M69" s="516" t="str">
        <f>'5-CONTROLES'!M72</f>
        <v>Evaluar la viabilidad de adelantar el
procedimiento agrario</v>
      </c>
      <c r="N69" s="516" t="str">
        <f>'5-CONTROLES'!L72</f>
        <v>Viabilidad en proyecto de procedimiento agrario.</v>
      </c>
      <c r="O69" s="516" t="str">
        <f>'5-CONTROLES'!G72</f>
        <v>Dirección de gestión jurídica de tierras.</v>
      </c>
      <c r="P69" s="516" t="str">
        <f>'5-CONTROLES'!H72</f>
        <v>DIARIO</v>
      </c>
      <c r="Q69" s="954"/>
      <c r="R69" s="516" t="str">
        <f>'5-CONTROLES'!AC72</f>
        <v>Fuerte</v>
      </c>
      <c r="S69" s="516" t="str">
        <f>'5-CONTROLES'!AD72</f>
        <v>Fuerte</v>
      </c>
      <c r="T69" s="516" t="str">
        <f>'5-CONTROLES'!AE72</f>
        <v>Fuerte</v>
      </c>
      <c r="U69" s="839"/>
      <c r="V69" s="956"/>
      <c r="W69" s="956"/>
      <c r="X69" s="957"/>
      <c r="Y69" s="956"/>
      <c r="Z69" s="953"/>
      <c r="AA69" s="953"/>
      <c r="AB69" s="515" t="s">
        <v>469</v>
      </c>
      <c r="AC69" s="488"/>
      <c r="AD69" s="488"/>
      <c r="AE69" s="488"/>
      <c r="AF69" s="520"/>
      <c r="AG69" s="513"/>
      <c r="AH69" s="513"/>
      <c r="AI69" s="513"/>
      <c r="AJ69" s="513"/>
      <c r="AK69" s="513"/>
      <c r="AL69" s="513"/>
      <c r="AM69" s="513"/>
      <c r="AN69" s="513"/>
      <c r="AO69" s="513"/>
      <c r="AP69" s="513"/>
      <c r="AQ69" s="513"/>
      <c r="AR69" s="513"/>
      <c r="AS69" s="513"/>
      <c r="AT69" s="514"/>
      <c r="AU69" s="549"/>
    </row>
    <row r="70" spans="2:47" ht="180" hidden="1" customHeight="1" x14ac:dyDescent="0.25">
      <c r="B70" s="967"/>
      <c r="C70" s="799"/>
      <c r="D70" s="839"/>
      <c r="E70" s="839"/>
      <c r="F70" s="839"/>
      <c r="G70" s="839"/>
      <c r="H70" s="957"/>
      <c r="I70" s="957"/>
      <c r="J70" s="957"/>
      <c r="K70" s="957"/>
      <c r="L70" s="487" t="s">
        <v>661</v>
      </c>
      <c r="M70" s="516">
        <f>'5-CONTROLES'!M73</f>
        <v>0</v>
      </c>
      <c r="N70" s="516">
        <f>'5-CONTROLES'!L73</f>
        <v>0</v>
      </c>
      <c r="O70" s="516">
        <f>'5-CONTROLES'!G73</f>
        <v>0</v>
      </c>
      <c r="P70" s="516">
        <f>'5-CONTROLES'!H73</f>
        <v>0</v>
      </c>
      <c r="Q70" s="954"/>
      <c r="R70" s="516" t="str">
        <f>'5-CONTROLES'!AC73</f>
        <v>Débil</v>
      </c>
      <c r="S70" s="516">
        <f>'5-CONTROLES'!AD73</f>
        <v>0</v>
      </c>
      <c r="T70" s="516" t="str">
        <f>'5-CONTROLES'!AE73</f>
        <v>Débil</v>
      </c>
      <c r="U70" s="839"/>
      <c r="V70" s="956"/>
      <c r="W70" s="956"/>
      <c r="X70" s="957"/>
      <c r="Y70" s="956"/>
      <c r="Z70" s="953"/>
      <c r="AA70" s="953"/>
      <c r="AB70" s="515" t="s">
        <v>734</v>
      </c>
      <c r="AC70" s="488"/>
      <c r="AD70" s="488"/>
      <c r="AE70" s="488"/>
      <c r="AF70" s="520"/>
      <c r="AG70" s="513"/>
      <c r="AH70" s="513"/>
      <c r="AI70" s="513"/>
      <c r="AJ70" s="513"/>
      <c r="AK70" s="513"/>
      <c r="AL70" s="513"/>
      <c r="AM70" s="513"/>
      <c r="AN70" s="513"/>
      <c r="AO70" s="513"/>
      <c r="AP70" s="513"/>
      <c r="AQ70" s="513"/>
      <c r="AR70" s="513"/>
      <c r="AS70" s="513"/>
      <c r="AT70" s="514"/>
      <c r="AU70" s="549"/>
    </row>
    <row r="71" spans="2:47" ht="180" customHeight="1" x14ac:dyDescent="0.25">
      <c r="B71" s="967" t="str">
        <f>'3-IDENTIFICACIÓN DEL RIESGO'!B32</f>
        <v>Seguridad Jurídica sobre la Titularidad de la Tierra y los Territorios</v>
      </c>
      <c r="C71" s="799">
        <v>22</v>
      </c>
      <c r="D71" s="839" t="str">
        <f>'3-IDENTIFICACIÓN DEL RIESGO'!G32</f>
        <v>Incumplimiento de términos para dar respuesta a las nuevas solicitudes de recursos, de decisiones finales de procesos agrarios y formalización de la propiedad privada rural.</v>
      </c>
      <c r="E71" s="839" t="str">
        <f>'3-IDENTIFICACIÓN DEL RIESGO'!N32</f>
        <v>De Cumplimiento</v>
      </c>
      <c r="F71" s="839" t="str">
        <f>'3-IDENTIFICACIÓN DEL RIESGO'!H32</f>
        <v>Falta de alertas tempranas. 
Falta de autocontroles.
Realizar el reparto de las solicitudes a las dependencias no competentes.
Capacidad operativa deficiente.
Información incompleta o faltante.</v>
      </c>
      <c r="G71" s="839" t="str">
        <f>'3-IDENTIFICACIÓN DEL RIESGO'!L32</f>
        <v>Retrasos en la culminación de la formalización de la propiedad privada rural y los procedimientos administrativos especiales agrarios.
Observaciones y/o acciones sancionatorias por parte de los organismos de control.</v>
      </c>
      <c r="H71" s="957" t="str">
        <f>'4-VALORACIÓN DEL RIESGO'!Q31</f>
        <v>Probable</v>
      </c>
      <c r="I71" s="957" t="str">
        <f>'4-VALORACIÓN DEL RIESGO'!AA31</f>
        <v>Moderado</v>
      </c>
      <c r="J71" s="957" t="str">
        <f>'4-VALORACIÓN DEL RIESGO'!AB31</f>
        <v>Alto</v>
      </c>
      <c r="K71" s="957" t="str">
        <f>'4-VALORACIÓN DEL RIESGO'!AC31</f>
        <v>Reducir</v>
      </c>
      <c r="L71" s="487" t="s">
        <v>119</v>
      </c>
      <c r="M71" s="516" t="str">
        <f>'5-CONTROLES'!M74</f>
        <v>Viabilizar solicitudes</v>
      </c>
      <c r="N71" s="516" t="str">
        <f>'5-CONTROLES'!L74</f>
        <v>Solicitud</v>
      </c>
      <c r="O71" s="516" t="str">
        <f>'5-CONTROLES'!G74</f>
        <v>Dirección de gestión jurídica de tierras.</v>
      </c>
      <c r="P71" s="516" t="str">
        <f>'5-CONTROLES'!H74</f>
        <v>DIARIO</v>
      </c>
      <c r="Q71" s="954" t="s">
        <v>1805</v>
      </c>
      <c r="R71" s="516" t="str">
        <f>'5-CONTROLES'!AC74</f>
        <v>Fuerte</v>
      </c>
      <c r="S71" s="516" t="str">
        <f>'5-CONTROLES'!AD74</f>
        <v>Fuerte</v>
      </c>
      <c r="T71" s="516" t="str">
        <f>'5-CONTROLES'!AE74</f>
        <v>Fuerte</v>
      </c>
      <c r="U71" s="839" t="str">
        <f>'5-CONTROLES'!AI74</f>
        <v>Moderado</v>
      </c>
      <c r="V71" s="956" t="str">
        <f>'5-CONTROLES'!AM74</f>
        <v>Posible</v>
      </c>
      <c r="W71" s="956" t="str">
        <f>'5-CONTROLES'!AQ74</f>
        <v>Moderado</v>
      </c>
      <c r="X71" s="957" t="str">
        <f>'5-CONTROLES'!AR74</f>
        <v>Alto</v>
      </c>
      <c r="Y71" s="956" t="str">
        <f>'5-CONTROLES'!AT74</f>
        <v>Reducir</v>
      </c>
      <c r="Z71" s="953" t="s">
        <v>1807</v>
      </c>
      <c r="AA71" s="953" t="s">
        <v>1808</v>
      </c>
      <c r="AB71" s="515" t="s">
        <v>120</v>
      </c>
      <c r="AC71" s="488" t="s">
        <v>1839</v>
      </c>
      <c r="AD71" s="488" t="s">
        <v>1840</v>
      </c>
      <c r="AE71" s="488" t="s">
        <v>1841</v>
      </c>
      <c r="AF71" s="520">
        <v>2</v>
      </c>
      <c r="AG71" s="513"/>
      <c r="AH71" s="513"/>
      <c r="AI71" s="513"/>
      <c r="AJ71" s="513"/>
      <c r="AK71" s="513"/>
      <c r="AL71" s="513"/>
      <c r="AM71" s="513"/>
      <c r="AN71" s="513"/>
      <c r="AO71" s="513"/>
      <c r="AP71" s="513"/>
      <c r="AQ71" s="513"/>
      <c r="AR71" s="513">
        <v>2</v>
      </c>
      <c r="AS71" s="513">
        <f t="shared" si="0"/>
        <v>2</v>
      </c>
      <c r="AT71" s="514" t="s">
        <v>2175</v>
      </c>
      <c r="AU71" s="549" t="s">
        <v>2174</v>
      </c>
    </row>
    <row r="72" spans="2:47" ht="180" customHeight="1" x14ac:dyDescent="0.25">
      <c r="B72" s="967"/>
      <c r="C72" s="799"/>
      <c r="D72" s="839"/>
      <c r="E72" s="839"/>
      <c r="F72" s="839"/>
      <c r="G72" s="839"/>
      <c r="H72" s="957"/>
      <c r="I72" s="957"/>
      <c r="J72" s="957"/>
      <c r="K72" s="957"/>
      <c r="L72" s="487" t="s">
        <v>364</v>
      </c>
      <c r="M72" s="516" t="str">
        <f>'5-CONTROLES'!M75</f>
        <v>Seguimiento mediante ORFEO y el Sistema de información geográfica (SIG) del programa de formalización.</v>
      </c>
      <c r="N72" s="516" t="str">
        <f>'5-CONTROLES'!L75</f>
        <v>Reportes de ORFEO y del Sistema de información geográfica (SIG)</v>
      </c>
      <c r="O72" s="516" t="str">
        <f>'5-CONTROLES'!G75</f>
        <v>Dirección de gestión jurídica de tierras.</v>
      </c>
      <c r="P72" s="516" t="str">
        <f>'5-CONTROLES'!H75</f>
        <v>SEMANAL</v>
      </c>
      <c r="Q72" s="954"/>
      <c r="R72" s="516" t="str">
        <f>'5-CONTROLES'!AC75</f>
        <v>Débil</v>
      </c>
      <c r="S72" s="516" t="str">
        <f>'5-CONTROLES'!AD75</f>
        <v>Moderado</v>
      </c>
      <c r="T72" s="516" t="str">
        <f>'5-CONTROLES'!AE75</f>
        <v>Débil</v>
      </c>
      <c r="U72" s="839"/>
      <c r="V72" s="956"/>
      <c r="W72" s="956"/>
      <c r="X72" s="957"/>
      <c r="Y72" s="956"/>
      <c r="Z72" s="953"/>
      <c r="AA72" s="953"/>
      <c r="AB72" s="515" t="s">
        <v>470</v>
      </c>
      <c r="AC72" s="488"/>
      <c r="AD72" s="488"/>
      <c r="AE72" s="488"/>
      <c r="AF72" s="520"/>
      <c r="AG72" s="513"/>
      <c r="AH72" s="513"/>
      <c r="AI72" s="513"/>
      <c r="AJ72" s="513"/>
      <c r="AK72" s="513"/>
      <c r="AL72" s="513"/>
      <c r="AM72" s="513"/>
      <c r="AN72" s="513"/>
      <c r="AO72" s="513"/>
      <c r="AP72" s="513"/>
      <c r="AQ72" s="513"/>
      <c r="AR72" s="513"/>
      <c r="AS72" s="513"/>
      <c r="AT72" s="514"/>
      <c r="AU72" s="549"/>
    </row>
    <row r="73" spans="2:47" ht="180" hidden="1" customHeight="1" x14ac:dyDescent="0.25">
      <c r="B73" s="967"/>
      <c r="C73" s="799"/>
      <c r="D73" s="839"/>
      <c r="E73" s="839"/>
      <c r="F73" s="839"/>
      <c r="G73" s="839"/>
      <c r="H73" s="957"/>
      <c r="I73" s="957"/>
      <c r="J73" s="957"/>
      <c r="K73" s="957"/>
      <c r="L73" s="487" t="s">
        <v>662</v>
      </c>
      <c r="M73" s="516">
        <f>'5-CONTROLES'!M76</f>
        <v>0</v>
      </c>
      <c r="N73" s="516">
        <f>'5-CONTROLES'!L76</f>
        <v>0</v>
      </c>
      <c r="O73" s="516">
        <f>'5-CONTROLES'!G76</f>
        <v>0</v>
      </c>
      <c r="P73" s="516">
        <f>'5-CONTROLES'!H76</f>
        <v>0</v>
      </c>
      <c r="Q73" s="954"/>
      <c r="R73" s="516" t="str">
        <f>'5-CONTROLES'!AC76</f>
        <v>Débil</v>
      </c>
      <c r="S73" s="516">
        <f>'5-CONTROLES'!AD76</f>
        <v>0</v>
      </c>
      <c r="T73" s="516" t="str">
        <f>'5-CONTROLES'!AE76</f>
        <v>Débil</v>
      </c>
      <c r="U73" s="839"/>
      <c r="V73" s="956"/>
      <c r="W73" s="956"/>
      <c r="X73" s="957"/>
      <c r="Y73" s="956"/>
      <c r="Z73" s="953"/>
      <c r="AA73" s="953"/>
      <c r="AB73" s="515" t="s">
        <v>735</v>
      </c>
      <c r="AC73" s="488"/>
      <c r="AD73" s="488"/>
      <c r="AE73" s="488"/>
      <c r="AF73" s="520"/>
      <c r="AG73" s="513"/>
      <c r="AH73" s="513"/>
      <c r="AI73" s="513"/>
      <c r="AJ73" s="513"/>
      <c r="AK73" s="513"/>
      <c r="AL73" s="513"/>
      <c r="AM73" s="513"/>
      <c r="AN73" s="513"/>
      <c r="AO73" s="513"/>
      <c r="AP73" s="513"/>
      <c r="AQ73" s="513"/>
      <c r="AR73" s="513"/>
      <c r="AS73" s="513"/>
      <c r="AT73" s="514"/>
      <c r="AU73" s="549"/>
    </row>
    <row r="74" spans="2:47" ht="180" customHeight="1" x14ac:dyDescent="0.25">
      <c r="B74" s="967" t="str">
        <f>'3-IDENTIFICACIÓN DEL RIESGO'!B33</f>
        <v>Seguridad Jurídica sobre la Titularidad de la Tierra y los Territorios</v>
      </c>
      <c r="C74" s="799">
        <v>23</v>
      </c>
      <c r="D74" s="839" t="str">
        <f>'3-IDENTIFICACIÓN DEL RIESGO'!G33</f>
        <v>Realizar el reparto de una solicitud a dos o más, diferentes dependencias.</v>
      </c>
      <c r="E74" s="839" t="str">
        <f>'3-IDENTIFICACIÓN DEL RIESGO'!N33</f>
        <v>Operativos</v>
      </c>
      <c r="F74" s="839" t="str">
        <f>'3-IDENTIFICACIÓN DEL RIESGO'!H33</f>
        <v>Falta de bases de datos unificadas y estandarizadas como única matriz de control y seguimiento a respuestas.
Respuesta inicial con información errónea.</v>
      </c>
      <c r="G74" s="839" t="str">
        <f>'3-IDENTIFICACIÓN DEL RIESGO'!L33</f>
        <v>Generación de falsas expectativas
Pérdida de credibilidad de la Entidad
Reversión del trámite
Acciones judiciales en contra de la Agencia Nacional de Tierras
Reprocesos</v>
      </c>
      <c r="H74" s="957" t="str">
        <f>'4-VALORACIÓN DEL RIESGO'!Q32</f>
        <v>Posible</v>
      </c>
      <c r="I74" s="957" t="str">
        <f>'4-VALORACIÓN DEL RIESGO'!AA32</f>
        <v>Mayor</v>
      </c>
      <c r="J74" s="957" t="str">
        <f>'4-VALORACIÓN DEL RIESGO'!AB32</f>
        <v>Extremo</v>
      </c>
      <c r="K74" s="957" t="str">
        <f>'4-VALORACIÓN DEL RIESGO'!AC32</f>
        <v>Reducir</v>
      </c>
      <c r="L74" s="487" t="s">
        <v>121</v>
      </c>
      <c r="M74" s="516" t="str">
        <f>'5-CONTROLES'!M77</f>
        <v>Verificación de propósito de la solicitud al momento de la creación de los expedientes en ORFEO</v>
      </c>
      <c r="N74" s="516" t="str">
        <f>'5-CONTROLES'!L77</f>
        <v>ORFEO</v>
      </c>
      <c r="O74" s="516" t="str">
        <f>'5-CONTROLES'!G77</f>
        <v>Dirección de gestión jurídica de tierras.</v>
      </c>
      <c r="P74" s="516" t="str">
        <f>'5-CONTROLES'!H77</f>
        <v>DIARIO</v>
      </c>
      <c r="Q74" s="954" t="s">
        <v>1806</v>
      </c>
      <c r="R74" s="516" t="str">
        <f>'5-CONTROLES'!AC77</f>
        <v>Fuerte</v>
      </c>
      <c r="S74" s="516" t="str">
        <f>'5-CONTROLES'!AD77</f>
        <v>Fuerte</v>
      </c>
      <c r="T74" s="516" t="str">
        <f>'5-CONTROLES'!AE77</f>
        <v>Fuerte</v>
      </c>
      <c r="U74" s="839" t="str">
        <f>'5-CONTROLES'!AI77</f>
        <v>Fuerte</v>
      </c>
      <c r="V74" s="956" t="str">
        <f>'5-CONTROLES'!AM77</f>
        <v>Rara Vez</v>
      </c>
      <c r="W74" s="956" t="str">
        <f>'5-CONTROLES'!AQ77</f>
        <v>Moderado</v>
      </c>
      <c r="X74" s="957" t="str">
        <f>'5-CONTROLES'!AR77</f>
        <v>Moderado</v>
      </c>
      <c r="Y74" s="956" t="str">
        <f>'5-CONTROLES'!AT77</f>
        <v>Reducir</v>
      </c>
      <c r="Z74" s="953" t="s">
        <v>1809</v>
      </c>
      <c r="AA74" s="953" t="s">
        <v>1810</v>
      </c>
      <c r="AB74" s="515" t="s">
        <v>122</v>
      </c>
      <c r="AC74" s="488" t="s">
        <v>2002</v>
      </c>
      <c r="AD74" s="488" t="s">
        <v>2085</v>
      </c>
      <c r="AE74" s="488" t="s">
        <v>1832</v>
      </c>
      <c r="AF74" s="520">
        <v>2</v>
      </c>
      <c r="AG74" s="513"/>
      <c r="AH74" s="513"/>
      <c r="AI74" s="513"/>
      <c r="AJ74" s="513"/>
      <c r="AK74" s="513"/>
      <c r="AL74" s="513"/>
      <c r="AM74" s="513"/>
      <c r="AN74" s="513"/>
      <c r="AO74" s="513"/>
      <c r="AP74" s="513"/>
      <c r="AQ74" s="513"/>
      <c r="AR74" s="513">
        <v>2</v>
      </c>
      <c r="AS74" s="513">
        <f t="shared" ref="AS74:AS134" si="1">+SUM(AG74:AR74)</f>
        <v>2</v>
      </c>
      <c r="AT74" s="514" t="s">
        <v>2176</v>
      </c>
      <c r="AU74" s="549" t="s">
        <v>2174</v>
      </c>
    </row>
    <row r="75" spans="2:47" ht="180" hidden="1" customHeight="1" x14ac:dyDescent="0.25">
      <c r="B75" s="967"/>
      <c r="C75" s="799"/>
      <c r="D75" s="839"/>
      <c r="E75" s="839"/>
      <c r="F75" s="839"/>
      <c r="G75" s="839"/>
      <c r="H75" s="957"/>
      <c r="I75" s="957"/>
      <c r="J75" s="957"/>
      <c r="K75" s="957"/>
      <c r="L75" s="487" t="s">
        <v>365</v>
      </c>
      <c r="M75" s="516">
        <f>'5-CONTROLES'!M78</f>
        <v>0</v>
      </c>
      <c r="N75" s="516">
        <f>'5-CONTROLES'!L78</f>
        <v>0</v>
      </c>
      <c r="O75" s="516">
        <f>'5-CONTROLES'!G78</f>
        <v>0</v>
      </c>
      <c r="P75" s="516">
        <f>'5-CONTROLES'!H78</f>
        <v>0</v>
      </c>
      <c r="Q75" s="954"/>
      <c r="R75" s="516" t="str">
        <f>'5-CONTROLES'!AC78</f>
        <v>Débil</v>
      </c>
      <c r="S75" s="516">
        <f>'5-CONTROLES'!AD78</f>
        <v>0</v>
      </c>
      <c r="T75" s="516" t="str">
        <f>'5-CONTROLES'!AE78</f>
        <v>Débil</v>
      </c>
      <c r="U75" s="839"/>
      <c r="V75" s="956"/>
      <c r="W75" s="956"/>
      <c r="X75" s="957"/>
      <c r="Y75" s="956"/>
      <c r="Z75" s="953"/>
      <c r="AA75" s="953"/>
      <c r="AB75" s="515" t="s">
        <v>471</v>
      </c>
      <c r="AC75" s="488"/>
      <c r="AD75" s="488"/>
      <c r="AE75" s="488"/>
      <c r="AF75" s="520"/>
      <c r="AG75" s="513"/>
      <c r="AH75" s="513"/>
      <c r="AI75" s="513"/>
      <c r="AJ75" s="513"/>
      <c r="AK75" s="513"/>
      <c r="AL75" s="513"/>
      <c r="AM75" s="513"/>
      <c r="AN75" s="513"/>
      <c r="AO75" s="513"/>
      <c r="AP75" s="513"/>
      <c r="AQ75" s="513"/>
      <c r="AR75" s="513"/>
      <c r="AS75" s="513"/>
      <c r="AT75" s="514"/>
      <c r="AU75" s="549"/>
    </row>
    <row r="76" spans="2:47" ht="180" hidden="1" customHeight="1" x14ac:dyDescent="0.25">
      <c r="B76" s="967"/>
      <c r="C76" s="799"/>
      <c r="D76" s="839"/>
      <c r="E76" s="839"/>
      <c r="F76" s="839"/>
      <c r="G76" s="839"/>
      <c r="H76" s="957"/>
      <c r="I76" s="957"/>
      <c r="J76" s="957"/>
      <c r="K76" s="957"/>
      <c r="L76" s="487" t="s">
        <v>663</v>
      </c>
      <c r="M76" s="516">
        <f>'5-CONTROLES'!M79</f>
        <v>0</v>
      </c>
      <c r="N76" s="516">
        <f>'5-CONTROLES'!L79</f>
        <v>0</v>
      </c>
      <c r="O76" s="516">
        <f>'5-CONTROLES'!G79</f>
        <v>0</v>
      </c>
      <c r="P76" s="516">
        <f>'5-CONTROLES'!H79</f>
        <v>0</v>
      </c>
      <c r="Q76" s="954"/>
      <c r="R76" s="516" t="str">
        <f>'5-CONTROLES'!AC79</f>
        <v>Débil</v>
      </c>
      <c r="S76" s="516">
        <f>'5-CONTROLES'!AD79</f>
        <v>0</v>
      </c>
      <c r="T76" s="516" t="str">
        <f>'5-CONTROLES'!AE79</f>
        <v>Débil</v>
      </c>
      <c r="U76" s="839"/>
      <c r="V76" s="956"/>
      <c r="W76" s="956"/>
      <c r="X76" s="957"/>
      <c r="Y76" s="956"/>
      <c r="Z76" s="953"/>
      <c r="AA76" s="953"/>
      <c r="AB76" s="515" t="s">
        <v>736</v>
      </c>
      <c r="AC76" s="488"/>
      <c r="AD76" s="488"/>
      <c r="AE76" s="488"/>
      <c r="AF76" s="520"/>
      <c r="AG76" s="513"/>
      <c r="AH76" s="513"/>
      <c r="AI76" s="513"/>
      <c r="AJ76" s="513"/>
      <c r="AK76" s="513"/>
      <c r="AL76" s="513"/>
      <c r="AM76" s="513"/>
      <c r="AN76" s="513"/>
      <c r="AO76" s="513"/>
      <c r="AP76" s="513"/>
      <c r="AQ76" s="513"/>
      <c r="AR76" s="513"/>
      <c r="AS76" s="513"/>
      <c r="AT76" s="514"/>
      <c r="AU76" s="549"/>
    </row>
    <row r="77" spans="2:47" ht="180" customHeight="1" x14ac:dyDescent="0.25">
      <c r="B77" s="967" t="str">
        <f>'3-IDENTIFICACIÓN DEL RIESGO'!B34</f>
        <v>Acceso a la Propiedad de la Tierra y los Territorios</v>
      </c>
      <c r="C77" s="799">
        <v>24</v>
      </c>
      <c r="D77" s="839" t="str">
        <f>'3-IDENTIFICACIÓN DEL RIESGO'!G34</f>
        <v>Incumplimiento por parte de los proveedores de servicios e insumos de las Iniciativas Cofinanciadas.</v>
      </c>
      <c r="E77" s="839" t="str">
        <f>'3-IDENTIFICACIÓN DEL RIESGO'!N34</f>
        <v>Operativos</v>
      </c>
      <c r="F77" s="839" t="str">
        <f>'3-IDENTIFICACIÓN DEL RIESGO'!H34</f>
        <v xml:space="preserve">Errores en la formulación de las iniciativas comunitarias.
Cambio  de las condiciones iniciales de las iniciativas comunitarias formuladas,  por parte de los Representantes Legales de las comunidades étnicas </v>
      </c>
      <c r="G77" s="839"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957" t="str">
        <f>'4-VALORACIÓN DEL RIESGO'!Q33</f>
        <v>Probable</v>
      </c>
      <c r="I77" s="957" t="str">
        <f>'4-VALORACIÓN DEL RIESGO'!AA33</f>
        <v>Catastrófico</v>
      </c>
      <c r="J77" s="957" t="str">
        <f>'4-VALORACIÓN DEL RIESGO'!AB33</f>
        <v>Extremo</v>
      </c>
      <c r="K77" s="957" t="str">
        <f>'4-VALORACIÓN DEL RIESGO'!AC33</f>
        <v>Reducir</v>
      </c>
      <c r="L77" s="487" t="s">
        <v>123</v>
      </c>
      <c r="M77" s="516" t="str">
        <f>'5-CONTROLES'!M80</f>
        <v>Realizar seguimiento y acompañamiento a la implementación de la iniciativa comunitaria</v>
      </c>
      <c r="N77" s="516" t="str">
        <f>'5-CONTROLES'!L80</f>
        <v>INTI-F-008 FORMA ACTA DE REUNIÓN
INTI-F-009 FORMA LISTADO DE ASISTENCIA</v>
      </c>
      <c r="O77" s="516" t="str">
        <f>'5-CONTROLES'!G80</f>
        <v>Dirección de Asuntos
Étnicos</v>
      </c>
      <c r="P77" s="516" t="str">
        <f>'5-CONTROLES'!H80</f>
        <v>DIARIO</v>
      </c>
      <c r="Q77" s="954" t="s">
        <v>1582</v>
      </c>
      <c r="R77" s="516" t="str">
        <f>'5-CONTROLES'!AC80</f>
        <v>Débil</v>
      </c>
      <c r="S77" s="516" t="str">
        <f>'5-CONTROLES'!AD80</f>
        <v>Fuerte</v>
      </c>
      <c r="T77" s="516" t="str">
        <f>'5-CONTROLES'!AE80</f>
        <v>Débil</v>
      </c>
      <c r="U77" s="839" t="str">
        <f>'5-CONTROLES'!AI80</f>
        <v>Débil</v>
      </c>
      <c r="V77" s="956" t="str">
        <f>'5-CONTROLES'!AM80</f>
        <v>Probable</v>
      </c>
      <c r="W77" s="956" t="str">
        <f>'5-CONTROLES'!AQ80</f>
        <v>Catastrófico</v>
      </c>
      <c r="X77" s="957" t="str">
        <f>'5-CONTROLES'!AR80</f>
        <v>Extremo</v>
      </c>
      <c r="Y77" s="956" t="str">
        <f>'5-CONTROLES'!AT80</f>
        <v>Reducir</v>
      </c>
      <c r="Z77" s="953" t="s">
        <v>1256</v>
      </c>
      <c r="AA77" s="953" t="s">
        <v>1257</v>
      </c>
      <c r="AB77" s="515" t="s">
        <v>124</v>
      </c>
      <c r="AC77" s="488" t="s">
        <v>1245</v>
      </c>
      <c r="AD77" s="488" t="s">
        <v>1248</v>
      </c>
      <c r="AE77" s="488" t="s">
        <v>1254</v>
      </c>
      <c r="AF77" s="489">
        <v>1</v>
      </c>
      <c r="AG77" s="521"/>
      <c r="AH77" s="521"/>
      <c r="AI77" s="521"/>
      <c r="AJ77" s="521"/>
      <c r="AK77" s="521"/>
      <c r="AL77" s="521"/>
      <c r="AM77" s="521"/>
      <c r="AN77" s="521"/>
      <c r="AO77" s="521"/>
      <c r="AP77" s="521"/>
      <c r="AQ77" s="521"/>
      <c r="AR77" s="521">
        <v>1</v>
      </c>
      <c r="AS77" s="521">
        <f t="shared" si="1"/>
        <v>1</v>
      </c>
      <c r="AT77" s="514" t="s">
        <v>2177</v>
      </c>
      <c r="AU77" s="549" t="s">
        <v>2178</v>
      </c>
    </row>
    <row r="78" spans="2:47" ht="180" hidden="1" customHeight="1" x14ac:dyDescent="0.25">
      <c r="B78" s="967"/>
      <c r="C78" s="799"/>
      <c r="D78" s="839"/>
      <c r="E78" s="839"/>
      <c r="F78" s="839"/>
      <c r="G78" s="839"/>
      <c r="H78" s="957"/>
      <c r="I78" s="957"/>
      <c r="J78" s="957"/>
      <c r="K78" s="957"/>
      <c r="L78" s="487" t="s">
        <v>366</v>
      </c>
      <c r="M78" s="516" t="str">
        <f>'5-CONTROLES'!M81</f>
        <v xml:space="preserve"> </v>
      </c>
      <c r="N78" s="516">
        <f>'5-CONTROLES'!L81</f>
        <v>0</v>
      </c>
      <c r="O78" s="516">
        <f>'5-CONTROLES'!G81</f>
        <v>0</v>
      </c>
      <c r="P78" s="516">
        <f>'5-CONTROLES'!H81</f>
        <v>0</v>
      </c>
      <c r="Q78" s="954"/>
      <c r="R78" s="516" t="str">
        <f>'5-CONTROLES'!AC81</f>
        <v>Débil</v>
      </c>
      <c r="S78" s="516">
        <f>'5-CONTROLES'!AD81</f>
        <v>0</v>
      </c>
      <c r="T78" s="516" t="str">
        <f>'5-CONTROLES'!AE81</f>
        <v>Débil</v>
      </c>
      <c r="U78" s="839"/>
      <c r="V78" s="956"/>
      <c r="W78" s="956"/>
      <c r="X78" s="957"/>
      <c r="Y78" s="956"/>
      <c r="Z78" s="953"/>
      <c r="AA78" s="953"/>
      <c r="AB78" s="515" t="s">
        <v>472</v>
      </c>
      <c r="AC78" s="488" t="s">
        <v>1249</v>
      </c>
      <c r="AD78" s="488" t="s">
        <v>1248</v>
      </c>
      <c r="AE78" s="488" t="s">
        <v>1250</v>
      </c>
      <c r="AF78" s="489">
        <v>1</v>
      </c>
      <c r="AG78" s="521"/>
      <c r="AH78" s="521"/>
      <c r="AI78" s="521"/>
      <c r="AJ78" s="521"/>
      <c r="AK78" s="521"/>
      <c r="AL78" s="521"/>
      <c r="AM78" s="521"/>
      <c r="AN78" s="521"/>
      <c r="AO78" s="521"/>
      <c r="AP78" s="521"/>
      <c r="AQ78" s="521"/>
      <c r="AR78" s="521">
        <v>1</v>
      </c>
      <c r="AS78" s="521">
        <f t="shared" si="1"/>
        <v>1</v>
      </c>
      <c r="AT78" s="514" t="s">
        <v>2177</v>
      </c>
      <c r="AU78" s="549" t="s">
        <v>2178</v>
      </c>
    </row>
    <row r="79" spans="2:47" ht="180" hidden="1" customHeight="1" x14ac:dyDescent="0.25">
      <c r="B79" s="967"/>
      <c r="C79" s="799"/>
      <c r="D79" s="839"/>
      <c r="E79" s="839"/>
      <c r="F79" s="839"/>
      <c r="G79" s="839"/>
      <c r="H79" s="957"/>
      <c r="I79" s="957"/>
      <c r="J79" s="957"/>
      <c r="K79" s="957"/>
      <c r="L79" s="487" t="s">
        <v>664</v>
      </c>
      <c r="M79" s="516">
        <f>'5-CONTROLES'!M82</f>
        <v>0</v>
      </c>
      <c r="N79" s="516">
        <f>'5-CONTROLES'!L82</f>
        <v>0</v>
      </c>
      <c r="O79" s="516">
        <f>'5-CONTROLES'!G82</f>
        <v>0</v>
      </c>
      <c r="P79" s="516">
        <f>'5-CONTROLES'!H82</f>
        <v>0</v>
      </c>
      <c r="Q79" s="954"/>
      <c r="R79" s="516" t="str">
        <f>'5-CONTROLES'!AC82</f>
        <v>Débil</v>
      </c>
      <c r="S79" s="516">
        <f>'5-CONTROLES'!AD82</f>
        <v>0</v>
      </c>
      <c r="T79" s="516" t="str">
        <f>'5-CONTROLES'!AE82</f>
        <v>Débil</v>
      </c>
      <c r="U79" s="839"/>
      <c r="V79" s="956"/>
      <c r="W79" s="956"/>
      <c r="X79" s="957"/>
      <c r="Y79" s="956"/>
      <c r="Z79" s="953"/>
      <c r="AA79" s="953"/>
      <c r="AB79" s="515" t="s">
        <v>737</v>
      </c>
      <c r="AC79" s="488" t="s">
        <v>1845</v>
      </c>
      <c r="AD79" s="488" t="s">
        <v>1248</v>
      </c>
      <c r="AE79" s="488" t="s">
        <v>1846</v>
      </c>
      <c r="AF79" s="520">
        <v>80</v>
      </c>
      <c r="AG79" s="330"/>
      <c r="AH79" s="330"/>
      <c r="AI79" s="330"/>
      <c r="AJ79" s="330">
        <v>80</v>
      </c>
      <c r="AK79" s="330"/>
      <c r="AL79" s="330"/>
      <c r="AM79" s="330"/>
      <c r="AN79" s="330"/>
      <c r="AO79" s="330"/>
      <c r="AP79" s="330"/>
      <c r="AQ79" s="330"/>
      <c r="AR79" s="330"/>
      <c r="AS79" s="330">
        <f t="shared" si="1"/>
        <v>80</v>
      </c>
      <c r="AT79" s="514" t="s">
        <v>2179</v>
      </c>
      <c r="AU79" s="549" t="s">
        <v>2180</v>
      </c>
    </row>
    <row r="80" spans="2:47" ht="180" customHeight="1" x14ac:dyDescent="0.25">
      <c r="B80" s="967" t="str">
        <f>'3-IDENTIFICACIÓN DEL RIESGO'!B35</f>
        <v>Acceso a la Propiedad de la Tierra y los Territorios</v>
      </c>
      <c r="C80" s="799">
        <v>25</v>
      </c>
      <c r="D80" s="839" t="str">
        <f>'3-IDENTIFICACIÓN DEL RIESGO'!G35</f>
        <v>Interrupción del proceso de compra directa de un predio.</v>
      </c>
      <c r="E80" s="839" t="str">
        <f>'3-IDENTIFICACIÓN DEL RIESGO'!N35</f>
        <v>Operativos</v>
      </c>
      <c r="F80" s="839" t="str">
        <f>'3-IDENTIFICACIÓN DEL RIESGO'!H35</f>
        <v>Falta de articulación efectiva entre los diversos actores que inciden en el procedimiento.
Demora adicional en los tiempos de respuesta por parte de los propietarios.</v>
      </c>
      <c r="G80" s="839" t="str">
        <f>'3-IDENTIFICACIÓN DEL RIESGO'!L35</f>
        <v>Reprocesos en el procedimiento.
Fallos judiciales por demora en culminar el procedimiento.</v>
      </c>
      <c r="H80" s="957" t="str">
        <f>'4-VALORACIÓN DEL RIESGO'!Q34</f>
        <v>Probable</v>
      </c>
      <c r="I80" s="957" t="str">
        <f>'4-VALORACIÓN DEL RIESGO'!AA34</f>
        <v>Mayor</v>
      </c>
      <c r="J80" s="957" t="str">
        <f>'4-VALORACIÓN DEL RIESGO'!AB34</f>
        <v>Extremo</v>
      </c>
      <c r="K80" s="957" t="str">
        <f>'4-VALORACIÓN DEL RIESGO'!AC34</f>
        <v>Reducir</v>
      </c>
      <c r="L80" s="487" t="s">
        <v>279</v>
      </c>
      <c r="M80" s="516" t="str">
        <f>'5-CONTROLES'!M83</f>
        <v>Verificar oferta voluntaria de predio.</v>
      </c>
      <c r="N80" s="516" t="str">
        <f>'5-CONTROLES'!L83</f>
        <v>ACCTI-F-021 FORMA OFERTA VOLUNTARIA DE PREDIOS
ACCTI-F-020 FORMA LISTA DE CHEQUEO</v>
      </c>
      <c r="O80" s="516" t="str">
        <f>'5-CONTROLES'!G83</f>
        <v xml:space="preserve">Dirección de Asuntos
Étnicos </v>
      </c>
      <c r="P80" s="516" t="str">
        <f>'5-CONTROLES'!H83</f>
        <v>DIARIO</v>
      </c>
      <c r="Q80" s="954" t="s">
        <v>1581</v>
      </c>
      <c r="R80" s="516" t="str">
        <f>'5-CONTROLES'!AC83</f>
        <v>Débil</v>
      </c>
      <c r="S80" s="516" t="str">
        <f>'5-CONTROLES'!AD83</f>
        <v>Fuerte</v>
      </c>
      <c r="T80" s="516" t="str">
        <f>'5-CONTROLES'!AE83</f>
        <v>Débil</v>
      </c>
      <c r="U80" s="839" t="str">
        <f>'5-CONTROLES'!AI83</f>
        <v>Débil</v>
      </c>
      <c r="V80" s="956" t="str">
        <f>'5-CONTROLES'!AM83</f>
        <v>Probable</v>
      </c>
      <c r="W80" s="956" t="str">
        <f>'5-CONTROLES'!AQ83</f>
        <v>Mayor</v>
      </c>
      <c r="X80" s="957" t="str">
        <f>'5-CONTROLES'!AR83</f>
        <v>Extremo</v>
      </c>
      <c r="Y80" s="956" t="str">
        <f>'5-CONTROLES'!AT83</f>
        <v>Reducir</v>
      </c>
      <c r="Z80" s="953" t="s">
        <v>1256</v>
      </c>
      <c r="AA80" s="953" t="s">
        <v>1257</v>
      </c>
      <c r="AB80" s="515" t="s">
        <v>283</v>
      </c>
      <c r="AC80" s="488" t="s">
        <v>1246</v>
      </c>
      <c r="AD80" s="488" t="s">
        <v>1248</v>
      </c>
      <c r="AE80" s="488" t="s">
        <v>1251</v>
      </c>
      <c r="AF80" s="489">
        <v>1</v>
      </c>
      <c r="AG80" s="521"/>
      <c r="AH80" s="521"/>
      <c r="AI80" s="521"/>
      <c r="AJ80" s="521"/>
      <c r="AK80" s="521"/>
      <c r="AL80" s="521"/>
      <c r="AM80" s="521"/>
      <c r="AN80" s="521"/>
      <c r="AO80" s="521">
        <v>1</v>
      </c>
      <c r="AP80" s="521"/>
      <c r="AQ80" s="521"/>
      <c r="AR80" s="521"/>
      <c r="AS80" s="521">
        <f t="shared" si="1"/>
        <v>1</v>
      </c>
      <c r="AT80" s="514" t="s">
        <v>2181</v>
      </c>
      <c r="AU80" s="549" t="s">
        <v>2182</v>
      </c>
    </row>
    <row r="81" spans="2:47" ht="240" customHeight="1" x14ac:dyDescent="0.25">
      <c r="B81" s="967"/>
      <c r="C81" s="799"/>
      <c r="D81" s="839"/>
      <c r="E81" s="839"/>
      <c r="F81" s="839"/>
      <c r="G81" s="839"/>
      <c r="H81" s="957"/>
      <c r="I81" s="957"/>
      <c r="J81" s="957"/>
      <c r="K81" s="957"/>
      <c r="L81" s="487" t="s">
        <v>367</v>
      </c>
      <c r="M81" s="516" t="str">
        <f>'5-CONTROLES'!M84</f>
        <v xml:space="preserve"> Verificar documentación para
solicitar visita técnica</v>
      </c>
      <c r="N81" s="516" t="str">
        <f>'5-CONTROLES'!L84</f>
        <v>ACCTI-F-020 FORMA LISTA DE CHEQUEO</v>
      </c>
      <c r="O81" s="516" t="str">
        <f>'5-CONTROLES'!G84</f>
        <v xml:space="preserve">Dirección de Asuntos
Étnicos </v>
      </c>
      <c r="P81" s="516" t="str">
        <f>'5-CONTROLES'!H84</f>
        <v>DIARIO</v>
      </c>
      <c r="Q81" s="954"/>
      <c r="R81" s="516" t="str">
        <f>'5-CONTROLES'!AC84</f>
        <v>Débil</v>
      </c>
      <c r="S81" s="516" t="str">
        <f>'5-CONTROLES'!AD84</f>
        <v>Fuerte</v>
      </c>
      <c r="T81" s="516" t="str">
        <f>'5-CONTROLES'!AE84</f>
        <v>Débil</v>
      </c>
      <c r="U81" s="839"/>
      <c r="V81" s="956"/>
      <c r="W81" s="956"/>
      <c r="X81" s="957"/>
      <c r="Y81" s="956"/>
      <c r="Z81" s="953"/>
      <c r="AA81" s="953"/>
      <c r="AB81" s="515" t="s">
        <v>473</v>
      </c>
      <c r="AC81" s="488" t="s">
        <v>1847</v>
      </c>
      <c r="AD81" s="488" t="s">
        <v>1248</v>
      </c>
      <c r="AE81" s="488" t="s">
        <v>1848</v>
      </c>
      <c r="AF81" s="520">
        <v>1</v>
      </c>
      <c r="AG81" s="513"/>
      <c r="AH81" s="513"/>
      <c r="AI81" s="513"/>
      <c r="AJ81" s="513"/>
      <c r="AK81" s="513"/>
      <c r="AL81" s="513"/>
      <c r="AM81" s="513"/>
      <c r="AN81" s="513"/>
      <c r="AO81" s="513">
        <v>1</v>
      </c>
      <c r="AP81" s="513"/>
      <c r="AQ81" s="513"/>
      <c r="AR81" s="513"/>
      <c r="AS81" s="513">
        <f t="shared" si="1"/>
        <v>1</v>
      </c>
      <c r="AT81" s="514" t="s">
        <v>2183</v>
      </c>
      <c r="AU81" s="549" t="s">
        <v>2184</v>
      </c>
    </row>
    <row r="82" spans="2:47" ht="180" hidden="1" customHeight="1" x14ac:dyDescent="0.25">
      <c r="B82" s="967"/>
      <c r="C82" s="799"/>
      <c r="D82" s="839"/>
      <c r="E82" s="839"/>
      <c r="F82" s="839"/>
      <c r="G82" s="839"/>
      <c r="H82" s="957"/>
      <c r="I82" s="957"/>
      <c r="J82" s="957"/>
      <c r="K82" s="957"/>
      <c r="L82" s="487" t="s">
        <v>665</v>
      </c>
      <c r="M82" s="516">
        <f>'5-CONTROLES'!M85</f>
        <v>0</v>
      </c>
      <c r="N82" s="516">
        <f>'5-CONTROLES'!L85</f>
        <v>0</v>
      </c>
      <c r="O82" s="516">
        <f>'5-CONTROLES'!G85</f>
        <v>0</v>
      </c>
      <c r="P82" s="516">
        <f>'5-CONTROLES'!H85</f>
        <v>0</v>
      </c>
      <c r="Q82" s="954"/>
      <c r="R82" s="516" t="str">
        <f>'5-CONTROLES'!AC85</f>
        <v>Débil</v>
      </c>
      <c r="S82" s="516">
        <f>'5-CONTROLES'!AD85</f>
        <v>0</v>
      </c>
      <c r="T82" s="516" t="str">
        <f>'5-CONTROLES'!AE85</f>
        <v>Débil</v>
      </c>
      <c r="U82" s="839"/>
      <c r="V82" s="956"/>
      <c r="W82" s="956"/>
      <c r="X82" s="957"/>
      <c r="Y82" s="956"/>
      <c r="Z82" s="953"/>
      <c r="AA82" s="953"/>
      <c r="AB82" s="515" t="s">
        <v>738</v>
      </c>
      <c r="AC82" s="488" t="s">
        <v>1849</v>
      </c>
      <c r="AD82" s="488" t="s">
        <v>1248</v>
      </c>
      <c r="AE82" s="488" t="s">
        <v>1850</v>
      </c>
      <c r="AF82" s="520">
        <v>2</v>
      </c>
      <c r="AG82" s="344"/>
      <c r="AH82" s="344"/>
      <c r="AI82" s="344"/>
      <c r="AJ82" s="344"/>
      <c r="AK82" s="344"/>
      <c r="AL82" s="344"/>
      <c r="AM82" s="344"/>
      <c r="AN82" s="344"/>
      <c r="AO82" s="344"/>
      <c r="AP82" s="344"/>
      <c r="AQ82" s="344"/>
      <c r="AR82" s="344"/>
      <c r="AS82" s="513">
        <f t="shared" si="1"/>
        <v>0</v>
      </c>
      <c r="AT82" s="514" t="s">
        <v>2185</v>
      </c>
      <c r="AU82" s="549" t="s">
        <v>2186</v>
      </c>
    </row>
    <row r="83" spans="2:47" ht="180" customHeight="1" x14ac:dyDescent="0.25">
      <c r="B83" s="967" t="str">
        <f>'3-IDENTIFICACIÓN DEL RIESGO'!B36</f>
        <v>Acceso a la Propiedad de la Tierra y los Territorios</v>
      </c>
      <c r="C83" s="799">
        <v>26</v>
      </c>
      <c r="D83" s="839" t="str">
        <f>'3-IDENTIFICACIÓN DEL RIESGO'!G36</f>
        <v xml:space="preserve">Reporte de información por fuera de los tiempos solicitados. </v>
      </c>
      <c r="E83" s="839" t="str">
        <f>'3-IDENTIFICACIÓN DEL RIESGO'!N36</f>
        <v>Operativos</v>
      </c>
      <c r="F83" s="839" t="str">
        <f>'3-IDENTIFICACIÓN DEL RIESGO'!H36</f>
        <v>Diferentes bases de datos para almacenamiento de la información. 
Falta de pruebas de usabilidad del Sistema de información de Tierras- SIT en el componente asignado a la Dirección de Asuntos Étnicos.</v>
      </c>
      <c r="G83" s="839" t="str">
        <f>'3-IDENTIFICACIÓN DEL RIESGO'!L36</f>
        <v>Tiempos adicionales utilizados para reportar informes.</v>
      </c>
      <c r="H83" s="957" t="str">
        <f>'4-VALORACIÓN DEL RIESGO'!Q35</f>
        <v>Probable</v>
      </c>
      <c r="I83" s="957" t="str">
        <f>'4-VALORACIÓN DEL RIESGO'!AA35</f>
        <v>Mayor</v>
      </c>
      <c r="J83" s="957" t="str">
        <f>'4-VALORACIÓN DEL RIESGO'!AB35</f>
        <v>Extremo</v>
      </c>
      <c r="K83" s="957" t="str">
        <f>'4-VALORACIÓN DEL RIESGO'!AC35</f>
        <v>Reducir</v>
      </c>
      <c r="L83" s="487" t="s">
        <v>280</v>
      </c>
      <c r="M83" s="516" t="str">
        <f>'5-CONTROLES'!M86</f>
        <v>Seguimiento mensual de la usabilidad del Sistema de Información de Tierras -SIT.</v>
      </c>
      <c r="N83" s="516" t="str">
        <f>'5-CONTROLES'!L86</f>
        <v>Informe mensual de la usabilidad del Sistema de Información de Tierras -SIT.</v>
      </c>
      <c r="O83" s="516" t="str">
        <f>'5-CONTROLES'!G86</f>
        <v xml:space="preserve">Dirección de Asuntos
Étnicos </v>
      </c>
      <c r="P83" s="516" t="str">
        <f>'5-CONTROLES'!H86</f>
        <v>DIARIO</v>
      </c>
      <c r="Q83" s="954" t="s">
        <v>1580</v>
      </c>
      <c r="R83" s="516" t="str">
        <f>'5-CONTROLES'!AC86</f>
        <v>Débil</v>
      </c>
      <c r="S83" s="516" t="str">
        <f>'5-CONTROLES'!AD86</f>
        <v>Moderado</v>
      </c>
      <c r="T83" s="516" t="str">
        <f>'5-CONTROLES'!AE86</f>
        <v>Débil</v>
      </c>
      <c r="U83" s="839" t="str">
        <f>'5-CONTROLES'!AI86</f>
        <v>Débil</v>
      </c>
      <c r="V83" s="956" t="str">
        <f>'5-CONTROLES'!AM86</f>
        <v>Probable</v>
      </c>
      <c r="W83" s="956" t="str">
        <f>'5-CONTROLES'!AQ86</f>
        <v>Mayor</v>
      </c>
      <c r="X83" s="957" t="str">
        <f>'5-CONTROLES'!AR86</f>
        <v>Extremo</v>
      </c>
      <c r="Y83" s="956" t="str">
        <f>'5-CONTROLES'!AT86</f>
        <v>Reducir</v>
      </c>
      <c r="Z83" s="953" t="s">
        <v>1256</v>
      </c>
      <c r="AA83" s="953" t="s">
        <v>1257</v>
      </c>
      <c r="AB83" s="515" t="s">
        <v>284</v>
      </c>
      <c r="AC83" s="488" t="s">
        <v>1253</v>
      </c>
      <c r="AD83" s="488" t="s">
        <v>1248</v>
      </c>
      <c r="AE83" s="488" t="s">
        <v>1252</v>
      </c>
      <c r="AF83" s="489">
        <v>1</v>
      </c>
      <c r="AG83" s="527"/>
      <c r="AH83" s="527"/>
      <c r="AI83" s="527"/>
      <c r="AJ83" s="527"/>
      <c r="AK83" s="527"/>
      <c r="AL83" s="527"/>
      <c r="AM83" s="527"/>
      <c r="AN83" s="527"/>
      <c r="AO83" s="527"/>
      <c r="AP83" s="527"/>
      <c r="AQ83" s="527"/>
      <c r="AR83" s="527">
        <v>1</v>
      </c>
      <c r="AS83" s="527">
        <f t="shared" si="1"/>
        <v>1</v>
      </c>
      <c r="AT83" s="522" t="s">
        <v>2187</v>
      </c>
      <c r="AU83" s="550" t="s">
        <v>2188</v>
      </c>
    </row>
    <row r="84" spans="2:47" ht="180" hidden="1" customHeight="1" x14ac:dyDescent="0.25">
      <c r="B84" s="967"/>
      <c r="C84" s="799"/>
      <c r="D84" s="839"/>
      <c r="E84" s="839"/>
      <c r="F84" s="839"/>
      <c r="G84" s="839"/>
      <c r="H84" s="957"/>
      <c r="I84" s="957"/>
      <c r="J84" s="957"/>
      <c r="K84" s="957"/>
      <c r="L84" s="487" t="s">
        <v>368</v>
      </c>
      <c r="M84" s="516">
        <f>'5-CONTROLES'!M87</f>
        <v>0</v>
      </c>
      <c r="N84" s="516">
        <f>'5-CONTROLES'!L87</f>
        <v>0</v>
      </c>
      <c r="O84" s="516">
        <f>'5-CONTROLES'!G87</f>
        <v>0</v>
      </c>
      <c r="P84" s="516">
        <f>'5-CONTROLES'!H87</f>
        <v>0</v>
      </c>
      <c r="Q84" s="954"/>
      <c r="R84" s="516" t="str">
        <f>'5-CONTROLES'!AC87</f>
        <v>Débil</v>
      </c>
      <c r="S84" s="516">
        <f>'5-CONTROLES'!AD87</f>
        <v>0</v>
      </c>
      <c r="T84" s="516" t="str">
        <f>'5-CONTROLES'!AE87</f>
        <v>Débil</v>
      </c>
      <c r="U84" s="839"/>
      <c r="V84" s="956"/>
      <c r="W84" s="956"/>
      <c r="X84" s="957"/>
      <c r="Y84" s="956"/>
      <c r="Z84" s="953"/>
      <c r="AA84" s="953"/>
      <c r="AB84" s="515" t="s">
        <v>474</v>
      </c>
      <c r="AC84" s="488" t="s">
        <v>1247</v>
      </c>
      <c r="AD84" s="488" t="s">
        <v>1248</v>
      </c>
      <c r="AE84" s="488" t="s">
        <v>1255</v>
      </c>
      <c r="AF84" s="489">
        <v>1</v>
      </c>
      <c r="AG84" s="527"/>
      <c r="AH84" s="527"/>
      <c r="AI84" s="527"/>
      <c r="AJ84" s="527"/>
      <c r="AK84" s="527"/>
      <c r="AL84" s="527"/>
      <c r="AM84" s="527"/>
      <c r="AN84" s="527"/>
      <c r="AO84" s="527"/>
      <c r="AP84" s="527"/>
      <c r="AQ84" s="527"/>
      <c r="AR84" s="527">
        <v>1</v>
      </c>
      <c r="AS84" s="527">
        <f t="shared" si="1"/>
        <v>1</v>
      </c>
      <c r="AT84" s="522" t="s">
        <v>2302</v>
      </c>
      <c r="AU84" s="550" t="s">
        <v>2188</v>
      </c>
    </row>
    <row r="85" spans="2:47" ht="180" hidden="1" customHeight="1" x14ac:dyDescent="0.25">
      <c r="B85" s="967"/>
      <c r="C85" s="799"/>
      <c r="D85" s="839"/>
      <c r="E85" s="839"/>
      <c r="F85" s="839"/>
      <c r="G85" s="839"/>
      <c r="H85" s="957"/>
      <c r="I85" s="957"/>
      <c r="J85" s="957"/>
      <c r="K85" s="957"/>
      <c r="L85" s="487" t="s">
        <v>666</v>
      </c>
      <c r="M85" s="516">
        <f>'5-CONTROLES'!M88</f>
        <v>0</v>
      </c>
      <c r="N85" s="516">
        <f>'5-CONTROLES'!L88</f>
        <v>0</v>
      </c>
      <c r="O85" s="516">
        <f>'5-CONTROLES'!G88</f>
        <v>0</v>
      </c>
      <c r="P85" s="516">
        <f>'5-CONTROLES'!H88</f>
        <v>0</v>
      </c>
      <c r="Q85" s="954"/>
      <c r="R85" s="516" t="str">
        <f>'5-CONTROLES'!AC88</f>
        <v>Débil</v>
      </c>
      <c r="S85" s="516">
        <f>'5-CONTROLES'!AD88</f>
        <v>0</v>
      </c>
      <c r="T85" s="516" t="str">
        <f>'5-CONTROLES'!AE88</f>
        <v>Débil</v>
      </c>
      <c r="U85" s="839"/>
      <c r="V85" s="956"/>
      <c r="W85" s="956"/>
      <c r="X85" s="957"/>
      <c r="Y85" s="956"/>
      <c r="Z85" s="953"/>
      <c r="AA85" s="953"/>
      <c r="AB85" s="515" t="s">
        <v>739</v>
      </c>
      <c r="AC85" s="488" t="s">
        <v>1851</v>
      </c>
      <c r="AD85" s="488" t="s">
        <v>1248</v>
      </c>
      <c r="AE85" s="488" t="s">
        <v>1846</v>
      </c>
      <c r="AF85" s="520">
        <v>50</v>
      </c>
      <c r="AG85" s="513"/>
      <c r="AH85" s="513"/>
      <c r="AI85" s="513"/>
      <c r="AJ85" s="513"/>
      <c r="AK85" s="513"/>
      <c r="AL85" s="513"/>
      <c r="AM85" s="513"/>
      <c r="AN85" s="513"/>
      <c r="AO85" s="513">
        <v>80</v>
      </c>
      <c r="AP85" s="513"/>
      <c r="AQ85" s="513"/>
      <c r="AR85" s="513"/>
      <c r="AS85" s="513">
        <f t="shared" si="1"/>
        <v>80</v>
      </c>
      <c r="AT85" s="514" t="s">
        <v>2189</v>
      </c>
      <c r="AU85" s="549" t="s">
        <v>2190</v>
      </c>
    </row>
    <row r="86" spans="2:47" ht="180" customHeight="1" x14ac:dyDescent="0.25">
      <c r="B86" s="967" t="str">
        <f>'3-IDENTIFICACIÓN DEL RIESGO'!B37</f>
        <v>Acceso a la Propiedad de la Tierra y los Territorios</v>
      </c>
      <c r="C86" s="799">
        <v>27</v>
      </c>
      <c r="D86" s="839" t="str">
        <f>'3-IDENTIFICACIÓN DEL RIESGO'!G37</f>
        <v>Incumplimiento  de adquisición de predios en el marco de Políticas del Gobierno</v>
      </c>
      <c r="E86" s="839" t="str">
        <f>'3-IDENTIFICACIÓN DEL RIESGO'!N37</f>
        <v>Estratégicos</v>
      </c>
      <c r="F86" s="839"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839" t="str">
        <f>'3-IDENTIFICACIÓN DEL RIESGO'!L37</f>
        <v>Afectación de imagen institucional secundario a quejas y/o reclamos de la comunidad.
Sanción por parte de entes de control 
Hallazgos de auditorías internas o externas</v>
      </c>
      <c r="H86" s="957" t="str">
        <f>'4-VALORACIÓN DEL RIESGO'!Q36</f>
        <v>Casi seguro</v>
      </c>
      <c r="I86" s="957" t="str">
        <f>'4-VALORACIÓN DEL RIESGO'!AA36</f>
        <v>Menor</v>
      </c>
      <c r="J86" s="957" t="str">
        <f>'4-VALORACIÓN DEL RIESGO'!AB36</f>
        <v>Alto</v>
      </c>
      <c r="K86" s="957" t="str">
        <f>'4-VALORACIÓN DEL RIESGO'!AC36</f>
        <v>Reducir</v>
      </c>
      <c r="L86" s="487" t="s">
        <v>281</v>
      </c>
      <c r="M86" s="516" t="str">
        <f>'5-CONTROLES'!M89</f>
        <v>Verificar oferta voluntaria de predio</v>
      </c>
      <c r="N86" s="516" t="str">
        <f>'5-CONTROLES'!L89</f>
        <v>ACCTI-F-021 FORMA OFERTA VOLUNTARIA DE PREDIOS
ACCTI-F-020 FORMA LISTA DE CHEQUEO</v>
      </c>
      <c r="O86" s="516" t="str">
        <f>'5-CONTROLES'!G89</f>
        <v>Dirección de Acceso a Tierras</v>
      </c>
      <c r="P86" s="516" t="str">
        <f>'5-CONTROLES'!H89</f>
        <v>DIARIO</v>
      </c>
      <c r="Q86" s="954" t="s">
        <v>2003</v>
      </c>
      <c r="R86" s="516" t="str">
        <f>'5-CONTROLES'!AC89</f>
        <v>Débil</v>
      </c>
      <c r="S86" s="516" t="str">
        <f>'5-CONTROLES'!AD89</f>
        <v>Fuerte</v>
      </c>
      <c r="T86" s="516" t="str">
        <f>'5-CONTROLES'!AE89</f>
        <v>Débil</v>
      </c>
      <c r="U86" s="839" t="str">
        <f>'5-CONTROLES'!AI89</f>
        <v>Débil</v>
      </c>
      <c r="V86" s="956" t="str">
        <f>'5-CONTROLES'!AM89</f>
        <v>Casi Seguro</v>
      </c>
      <c r="W86" s="956" t="str">
        <f>'5-CONTROLES'!AQ89</f>
        <v>Menor</v>
      </c>
      <c r="X86" s="957" t="str">
        <f>'5-CONTROLES'!AR89</f>
        <v>Alto</v>
      </c>
      <c r="Y86" s="956" t="str">
        <f>'5-CONTROLES'!AT89</f>
        <v>Reducir</v>
      </c>
      <c r="Z86" s="953" t="s">
        <v>2004</v>
      </c>
      <c r="AA86" s="953" t="s">
        <v>1583</v>
      </c>
      <c r="AB86" s="515" t="s">
        <v>285</v>
      </c>
      <c r="AC86" s="488" t="s">
        <v>1584</v>
      </c>
      <c r="AD86" s="488" t="s">
        <v>1468</v>
      </c>
      <c r="AE86" s="488" t="s">
        <v>2005</v>
      </c>
      <c r="AF86" s="520">
        <v>1</v>
      </c>
      <c r="AG86" s="513"/>
      <c r="AH86" s="513"/>
      <c r="AI86" s="513"/>
      <c r="AJ86" s="513"/>
      <c r="AK86" s="513"/>
      <c r="AL86" s="513"/>
      <c r="AM86" s="513"/>
      <c r="AN86" s="513"/>
      <c r="AO86" s="513"/>
      <c r="AP86" s="513"/>
      <c r="AQ86" s="513"/>
      <c r="AR86" s="513">
        <v>1</v>
      </c>
      <c r="AS86" s="513">
        <f t="shared" si="1"/>
        <v>1</v>
      </c>
      <c r="AT86" s="514" t="s">
        <v>2191</v>
      </c>
      <c r="AU86" s="549" t="s">
        <v>2192</v>
      </c>
    </row>
    <row r="87" spans="2:47" ht="180" customHeight="1" x14ac:dyDescent="0.25">
      <c r="B87" s="967"/>
      <c r="C87" s="799"/>
      <c r="D87" s="839"/>
      <c r="E87" s="839"/>
      <c r="F87" s="839"/>
      <c r="G87" s="839"/>
      <c r="H87" s="957"/>
      <c r="I87" s="957"/>
      <c r="J87" s="957"/>
      <c r="K87" s="957"/>
      <c r="L87" s="487" t="s">
        <v>369</v>
      </c>
      <c r="M87" s="516" t="str">
        <f>'5-CONTROLES'!M90</f>
        <v xml:space="preserve">Revisar el informe de visita técnica y confrontar con la información del expediente, para determinar si existen observaciones. </v>
      </c>
      <c r="N87" s="516" t="str">
        <f>'5-CONTROLES'!L90</f>
        <v>ACCTI-F-022 FORMA ESTUDIO PRELIMINAR Y COMPLEMENTARIO DE TÍTULOS</v>
      </c>
      <c r="O87" s="516" t="str">
        <f>'5-CONTROLES'!G90</f>
        <v>Dirección de Acceso a Tierras</v>
      </c>
      <c r="P87" s="516" t="str">
        <f>'5-CONTROLES'!H90</f>
        <v>DIARIO</v>
      </c>
      <c r="Q87" s="954"/>
      <c r="R87" s="516" t="str">
        <f>'5-CONTROLES'!AC90</f>
        <v>Débil</v>
      </c>
      <c r="S87" s="516" t="str">
        <f>'5-CONTROLES'!AD90</f>
        <v>Fuerte</v>
      </c>
      <c r="T87" s="516" t="str">
        <f>'5-CONTROLES'!AE90</f>
        <v>Débil</v>
      </c>
      <c r="U87" s="839"/>
      <c r="V87" s="956"/>
      <c r="W87" s="956"/>
      <c r="X87" s="957"/>
      <c r="Y87" s="956"/>
      <c r="Z87" s="953"/>
      <c r="AA87" s="953"/>
      <c r="AB87" s="515" t="s">
        <v>475</v>
      </c>
      <c r="AC87" s="488" t="s">
        <v>1585</v>
      </c>
      <c r="AD87" s="488" t="s">
        <v>1468</v>
      </c>
      <c r="AE87" s="488" t="s">
        <v>1586</v>
      </c>
      <c r="AF87" s="489">
        <v>0.95</v>
      </c>
      <c r="AG87" s="521"/>
      <c r="AH87" s="521"/>
      <c r="AI87" s="521">
        <v>1</v>
      </c>
      <c r="AJ87" s="521"/>
      <c r="AK87" s="521"/>
      <c r="AL87" s="521"/>
      <c r="AM87" s="521"/>
      <c r="AN87" s="521"/>
      <c r="AO87" s="521"/>
      <c r="AP87" s="521"/>
      <c r="AQ87" s="521"/>
      <c r="AR87" s="521"/>
      <c r="AS87" s="521">
        <f t="shared" si="1"/>
        <v>1</v>
      </c>
      <c r="AT87" s="514" t="s">
        <v>2193</v>
      </c>
      <c r="AU87" s="549" t="s">
        <v>2194</v>
      </c>
    </row>
    <row r="88" spans="2:47" ht="180" customHeight="1" x14ac:dyDescent="0.25">
      <c r="B88" s="967"/>
      <c r="C88" s="799"/>
      <c r="D88" s="839"/>
      <c r="E88" s="839"/>
      <c r="F88" s="839"/>
      <c r="G88" s="839"/>
      <c r="H88" s="957"/>
      <c r="I88" s="957"/>
      <c r="J88" s="957"/>
      <c r="K88" s="957"/>
      <c r="L88" s="487" t="s">
        <v>667</v>
      </c>
      <c r="M88" s="516" t="str">
        <f>'5-CONTROLES'!M91</f>
        <v xml:space="preserve"> Evaluar viabilidad jurídica a la
oferta de compra</v>
      </c>
      <c r="N88" s="516" t="str">
        <f>'5-CONTROLES'!L91</f>
        <v>ACCTI-F020 - FORMA LISTA DE CHEQUEO</v>
      </c>
      <c r="O88" s="516" t="str">
        <f>'5-CONTROLES'!G91</f>
        <v>Dirección de Acceso a Tierras</v>
      </c>
      <c r="P88" s="516" t="str">
        <f>'5-CONTROLES'!H91</f>
        <v>DIARIO</v>
      </c>
      <c r="Q88" s="954"/>
      <c r="R88" s="516" t="str">
        <f>'5-CONTROLES'!AC91</f>
        <v>Débil</v>
      </c>
      <c r="S88" s="516" t="str">
        <f>'5-CONTROLES'!AD91</f>
        <v>Fuerte</v>
      </c>
      <c r="T88" s="516" t="str">
        <f>'5-CONTROLES'!AE91</f>
        <v>Débil</v>
      </c>
      <c r="U88" s="839"/>
      <c r="V88" s="956"/>
      <c r="W88" s="956"/>
      <c r="X88" s="957"/>
      <c r="Y88" s="956"/>
      <c r="Z88" s="953"/>
      <c r="AA88" s="953"/>
      <c r="AB88" s="515" t="s">
        <v>740</v>
      </c>
      <c r="AC88" s="488" t="s">
        <v>1587</v>
      </c>
      <c r="AD88" s="488" t="s">
        <v>1468</v>
      </c>
      <c r="AE88" s="488" t="s">
        <v>1588</v>
      </c>
      <c r="AF88" s="520">
        <v>2</v>
      </c>
      <c r="AG88" s="513"/>
      <c r="AH88" s="513">
        <v>1</v>
      </c>
      <c r="AI88" s="513"/>
      <c r="AJ88" s="513">
        <v>1</v>
      </c>
      <c r="AK88" s="513">
        <v>1</v>
      </c>
      <c r="AL88" s="513">
        <v>1</v>
      </c>
      <c r="AM88" s="513">
        <v>1</v>
      </c>
      <c r="AN88" s="513">
        <v>1</v>
      </c>
      <c r="AO88" s="513">
        <v>1</v>
      </c>
      <c r="AP88" s="513"/>
      <c r="AQ88" s="513">
        <v>1</v>
      </c>
      <c r="AR88" s="513"/>
      <c r="AS88" s="513">
        <f t="shared" si="1"/>
        <v>8</v>
      </c>
      <c r="AT88" s="514" t="s">
        <v>2195</v>
      </c>
      <c r="AU88" s="549" t="s">
        <v>2196</v>
      </c>
    </row>
    <row r="89" spans="2:47" ht="210" customHeight="1" x14ac:dyDescent="0.25">
      <c r="B89" s="967" t="str">
        <f>'3-IDENTIFICACIÓN DEL RIESGO'!B38</f>
        <v>Acceso a la Propiedad de la Tierra y los Territorios</v>
      </c>
      <c r="C89" s="799">
        <v>28</v>
      </c>
      <c r="D89" s="839" t="str">
        <f>'3-IDENTIFICACIÓN DEL RIESGO'!G38</f>
        <v>Materializar un subsidio que no cumpla con los requisitos establecidos</v>
      </c>
      <c r="E89" s="839" t="str">
        <f>'3-IDENTIFICACIÓN DEL RIESGO'!N38</f>
        <v>Operativos</v>
      </c>
      <c r="F89" s="839"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839"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957" t="str">
        <f>'4-VALORACIÓN DEL RIESGO'!Q37</f>
        <v>Probable</v>
      </c>
      <c r="I89" s="957" t="str">
        <f>'4-VALORACIÓN DEL RIESGO'!AA37</f>
        <v>Catastrófico</v>
      </c>
      <c r="J89" s="957" t="str">
        <f>'4-VALORACIÓN DEL RIESGO'!AB37</f>
        <v>Extremo</v>
      </c>
      <c r="K89" s="957" t="str">
        <f>'4-VALORACIÓN DEL RIESGO'!AC37</f>
        <v>Reducir</v>
      </c>
      <c r="L89" s="487" t="s">
        <v>282</v>
      </c>
      <c r="M89" s="516" t="str">
        <f>'5-CONTROLES'!M92</f>
        <v>Verificar las condiciones y restricciones de los aspirantes al SIRA</v>
      </c>
      <c r="N89" s="516" t="str">
        <f>'5-CONTROLES'!L92</f>
        <v>BASE DE DATOS REGISTRO DE POSTULACIONES con el Listado de solicitudes habilitadas y no habilitas con
observaciones</v>
      </c>
      <c r="O89" s="516" t="str">
        <f>'5-CONTROLES'!G92</f>
        <v>Subdirección de Acceso a Tierras en Zonas Focalizadas</v>
      </c>
      <c r="P89" s="516" t="str">
        <f>'5-CONTROLES'!H92</f>
        <v>DIARIO</v>
      </c>
      <c r="Q89" s="954" t="s">
        <v>1579</v>
      </c>
      <c r="R89" s="516" t="str">
        <f>'5-CONTROLES'!AC92</f>
        <v>Débil</v>
      </c>
      <c r="S89" s="516" t="str">
        <f>'5-CONTROLES'!AD92</f>
        <v>Fuerte</v>
      </c>
      <c r="T89" s="516" t="str">
        <f>'5-CONTROLES'!AE92</f>
        <v>Débil</v>
      </c>
      <c r="U89" s="839" t="str">
        <f>'5-CONTROLES'!AI92</f>
        <v>Débil</v>
      </c>
      <c r="V89" s="956" t="str">
        <f>'5-CONTROLES'!AM92</f>
        <v>Probable</v>
      </c>
      <c r="W89" s="956" t="str">
        <f>'5-CONTROLES'!AQ92</f>
        <v>Catastrófico</v>
      </c>
      <c r="X89" s="957" t="str">
        <f>'5-CONTROLES'!AR92</f>
        <v>Extremo</v>
      </c>
      <c r="Y89" s="956" t="str">
        <f>'5-CONTROLES'!AT92</f>
        <v>Reducir</v>
      </c>
      <c r="Z89" s="953" t="s">
        <v>2006</v>
      </c>
      <c r="AA89" s="953" t="s">
        <v>1271</v>
      </c>
      <c r="AB89" s="515" t="s">
        <v>286</v>
      </c>
      <c r="AC89" s="488" t="s">
        <v>1272</v>
      </c>
      <c r="AD89" s="488" t="s">
        <v>2086</v>
      </c>
      <c r="AE89" s="488" t="s">
        <v>2093</v>
      </c>
      <c r="AF89" s="520">
        <v>2</v>
      </c>
      <c r="AG89" s="513"/>
      <c r="AH89" s="513"/>
      <c r="AI89" s="513"/>
      <c r="AJ89" s="513"/>
      <c r="AK89" s="513"/>
      <c r="AL89" s="513"/>
      <c r="AM89" s="513"/>
      <c r="AN89" s="513"/>
      <c r="AO89" s="513"/>
      <c r="AP89" s="513"/>
      <c r="AQ89" s="513">
        <v>1</v>
      </c>
      <c r="AR89" s="513"/>
      <c r="AS89" s="513">
        <f t="shared" si="1"/>
        <v>1</v>
      </c>
      <c r="AT89" s="514" t="s">
        <v>2197</v>
      </c>
      <c r="AU89" s="549" t="s">
        <v>2198</v>
      </c>
    </row>
    <row r="90" spans="2:47" ht="180" customHeight="1" x14ac:dyDescent="0.25">
      <c r="B90" s="967"/>
      <c r="C90" s="799"/>
      <c r="D90" s="839"/>
      <c r="E90" s="839"/>
      <c r="F90" s="839"/>
      <c r="G90" s="839"/>
      <c r="H90" s="957"/>
      <c r="I90" s="957"/>
      <c r="J90" s="957"/>
      <c r="K90" s="957"/>
      <c r="L90" s="487" t="s">
        <v>370</v>
      </c>
      <c r="M90" s="516" t="str">
        <f>'5-CONTROLES'!M93</f>
        <v>Verificación de la revisión jurídica, técnica y ambiental de los predios con postulaciones activas.</v>
      </c>
      <c r="N90" s="516" t="str">
        <f>'5-CONTROLES'!L93</f>
        <v>Acta de reunión y listado de asistencia</v>
      </c>
      <c r="O90" s="516" t="str">
        <f>'5-CONTROLES'!G93</f>
        <v>Subdirección de Acceso a Tierras en Zonas Focalizadas</v>
      </c>
      <c r="P90" s="516" t="str">
        <f>'5-CONTROLES'!H93</f>
        <v>DIARIO</v>
      </c>
      <c r="Q90" s="954"/>
      <c r="R90" s="516" t="str">
        <f>'5-CONTROLES'!AC93</f>
        <v>Débil</v>
      </c>
      <c r="S90" s="516" t="str">
        <f>'5-CONTROLES'!AD93</f>
        <v>Fuerte</v>
      </c>
      <c r="T90" s="516" t="str">
        <f>'5-CONTROLES'!AE93</f>
        <v>Débil</v>
      </c>
      <c r="U90" s="839"/>
      <c r="V90" s="956"/>
      <c r="W90" s="956"/>
      <c r="X90" s="957"/>
      <c r="Y90" s="956"/>
      <c r="Z90" s="953"/>
      <c r="AA90" s="953"/>
      <c r="AB90" s="515" t="s">
        <v>476</v>
      </c>
      <c r="AC90" s="488" t="s">
        <v>1273</v>
      </c>
      <c r="AD90" s="488" t="s">
        <v>2086</v>
      </c>
      <c r="AE90" s="488" t="s">
        <v>1275</v>
      </c>
      <c r="AF90" s="489">
        <v>0.9</v>
      </c>
      <c r="AG90" s="521"/>
      <c r="AH90" s="521"/>
      <c r="AI90" s="521"/>
      <c r="AJ90" s="521"/>
      <c r="AK90" s="521"/>
      <c r="AL90" s="521">
        <v>0.7</v>
      </c>
      <c r="AM90" s="521"/>
      <c r="AN90" s="521"/>
      <c r="AO90" s="521"/>
      <c r="AP90" s="521">
        <v>0.2</v>
      </c>
      <c r="AQ90" s="521"/>
      <c r="AR90" s="521"/>
      <c r="AS90" s="521">
        <f t="shared" si="1"/>
        <v>0.89999999999999991</v>
      </c>
      <c r="AT90" s="514" t="s">
        <v>2199</v>
      </c>
      <c r="AU90" s="549" t="s">
        <v>2200</v>
      </c>
    </row>
    <row r="91" spans="2:47" ht="180" customHeight="1" x14ac:dyDescent="0.25">
      <c r="B91" s="967"/>
      <c r="C91" s="799"/>
      <c r="D91" s="839"/>
      <c r="E91" s="839"/>
      <c r="F91" s="839"/>
      <c r="G91" s="839"/>
      <c r="H91" s="957"/>
      <c r="I91" s="957"/>
      <c r="J91" s="957"/>
      <c r="K91" s="957"/>
      <c r="L91" s="487" t="s">
        <v>668</v>
      </c>
      <c r="M91" s="516" t="str">
        <f>'5-CONTROLES'!M94</f>
        <v xml:space="preserve">Verificación técnica y financiera por parte del Comité de Seguimiento en la implementación del Proyecto Productivo frente a las condiciones del predio.
</v>
      </c>
      <c r="N91" s="516" t="str">
        <f>'5-CONTROLES'!L94</f>
        <v>Acta de reunión y listado de asistencia</v>
      </c>
      <c r="O91" s="516" t="str">
        <f>'5-CONTROLES'!G94</f>
        <v>Subdirección de Acceso a Tierras en Zonas Focalizadas</v>
      </c>
      <c r="P91" s="516" t="str">
        <f>'5-CONTROLES'!H94</f>
        <v>DIARIO</v>
      </c>
      <c r="Q91" s="954"/>
      <c r="R91" s="516" t="str">
        <f>'5-CONTROLES'!AC94</f>
        <v>Débil</v>
      </c>
      <c r="S91" s="516" t="str">
        <f>'5-CONTROLES'!AD94</f>
        <v>Moderado</v>
      </c>
      <c r="T91" s="516" t="str">
        <f>'5-CONTROLES'!AE94</f>
        <v>Débil</v>
      </c>
      <c r="U91" s="839"/>
      <c r="V91" s="956"/>
      <c r="W91" s="956"/>
      <c r="X91" s="957"/>
      <c r="Y91" s="956"/>
      <c r="Z91" s="953"/>
      <c r="AA91" s="953"/>
      <c r="AB91" s="515" t="s">
        <v>741</v>
      </c>
      <c r="AC91" s="488" t="s">
        <v>1274</v>
      </c>
      <c r="AD91" s="488" t="s">
        <v>2086</v>
      </c>
      <c r="AE91" s="488" t="s">
        <v>2094</v>
      </c>
      <c r="AF91" s="493">
        <v>1</v>
      </c>
      <c r="AG91" s="521"/>
      <c r="AH91" s="521"/>
      <c r="AI91" s="521"/>
      <c r="AJ91" s="521"/>
      <c r="AK91" s="521"/>
      <c r="AL91" s="521"/>
      <c r="AM91" s="521"/>
      <c r="AN91" s="521"/>
      <c r="AO91" s="521"/>
      <c r="AP91" s="521"/>
      <c r="AQ91" s="521"/>
      <c r="AR91" s="521">
        <v>1</v>
      </c>
      <c r="AS91" s="521">
        <v>1</v>
      </c>
      <c r="AT91" s="514" t="s">
        <v>2201</v>
      </c>
      <c r="AU91" s="549" t="s">
        <v>2202</v>
      </c>
    </row>
    <row r="92" spans="2:47" ht="180" customHeight="1" x14ac:dyDescent="0.25">
      <c r="B92" s="967" t="str">
        <f>'3-IDENTIFICACIÓN DEL RIESGO'!B39</f>
        <v>Acceso a la Propiedad de la Tierra y los Territorios</v>
      </c>
      <c r="C92" s="799">
        <v>29</v>
      </c>
      <c r="D92" s="839" t="str">
        <f>'3-IDENTIFICACIÓN DEL RIESGO'!G39</f>
        <v>Adjudicación de baldíos a persona natural sin el cumplimiento de requisitos legales</v>
      </c>
      <c r="E92" s="839" t="str">
        <f>'3-IDENTIFICACIÓN DEL RIESGO'!N39</f>
        <v>Operativos</v>
      </c>
      <c r="F92" s="839" t="str">
        <f>'3-IDENTIFICACIÓN DEL RIESGO'!H39</f>
        <v>Información de expedientes especialmente del rezago  que no corresponde a la realidad de predio y del solicitante
Desconocimiento normativo y/o procedimiento vigente</v>
      </c>
      <c r="G92" s="839"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957" t="str">
        <f>'4-VALORACIÓN DEL RIESGO'!Q38</f>
        <v>Probable</v>
      </c>
      <c r="I92" s="957" t="str">
        <f>'4-VALORACIÓN DEL RIESGO'!AA38</f>
        <v>Catastrófico</v>
      </c>
      <c r="J92" s="957" t="str">
        <f>'4-VALORACIÓN DEL RIESGO'!AB38</f>
        <v>Extremo</v>
      </c>
      <c r="K92" s="957" t="str">
        <f>'4-VALORACIÓN DEL RIESGO'!AC38</f>
        <v>Reducir</v>
      </c>
      <c r="L92" s="487" t="s">
        <v>138</v>
      </c>
      <c r="M92" s="516" t="str">
        <f>'5-CONTROLES'!M95</f>
        <v>Realizar cruce de información que
valide requisitos mínimos</v>
      </c>
      <c r="N92" s="516" t="str">
        <f>'5-CONTROLES'!L95</f>
        <v xml:space="preserve">Auto de Archivo o Auto
de no aceptación de la solicitud </v>
      </c>
      <c r="O92" s="516" t="str">
        <f>'5-CONTROLES'!G95</f>
        <v>Subdirección de
Acceso a Tierras por
Demanda y
Descongestión</v>
      </c>
      <c r="P92" s="516" t="str">
        <f>'5-CONTROLES'!H95</f>
        <v>DIARIO</v>
      </c>
      <c r="Q92" s="954" t="s">
        <v>1461</v>
      </c>
      <c r="R92" s="516" t="str">
        <f>'5-CONTROLES'!AC95</f>
        <v>Débil</v>
      </c>
      <c r="S92" s="516" t="str">
        <f>'5-CONTROLES'!AD95</f>
        <v>Fuerte</v>
      </c>
      <c r="T92" s="516" t="str">
        <f>'5-CONTROLES'!AE95</f>
        <v>Débil</v>
      </c>
      <c r="U92" s="839" t="str">
        <f>'5-CONTROLES'!AI95</f>
        <v>Débil</v>
      </c>
      <c r="V92" s="956" t="str">
        <f>'5-CONTROLES'!AM95</f>
        <v>Casi Seguro</v>
      </c>
      <c r="W92" s="956" t="str">
        <f>'5-CONTROLES'!AQ95</f>
        <v>Catastrófico</v>
      </c>
      <c r="X92" s="957" t="str">
        <f>'5-CONTROLES'!AR95</f>
        <v>Extremo</v>
      </c>
      <c r="Y92" s="956" t="str">
        <f>'5-CONTROLES'!AT95</f>
        <v>Reducir</v>
      </c>
      <c r="Z92" s="953" t="s">
        <v>1215</v>
      </c>
      <c r="AA92" s="953" t="s">
        <v>1216</v>
      </c>
      <c r="AB92" s="515" t="s">
        <v>141</v>
      </c>
      <c r="AC92" s="488" t="s">
        <v>1893</v>
      </c>
      <c r="AD92" s="488" t="s">
        <v>2087</v>
      </c>
      <c r="AE92" s="488" t="s">
        <v>1472</v>
      </c>
      <c r="AF92" s="493">
        <v>1</v>
      </c>
      <c r="AG92" s="521"/>
      <c r="AH92" s="521"/>
      <c r="AI92" s="521"/>
      <c r="AJ92" s="521"/>
      <c r="AK92" s="521"/>
      <c r="AL92" s="521"/>
      <c r="AM92" s="521"/>
      <c r="AN92" s="521"/>
      <c r="AO92" s="521"/>
      <c r="AP92" s="521"/>
      <c r="AQ92" s="521">
        <v>1</v>
      </c>
      <c r="AR92" s="521"/>
      <c r="AS92" s="521">
        <f t="shared" si="1"/>
        <v>1</v>
      </c>
      <c r="AT92" s="514" t="s">
        <v>2193</v>
      </c>
      <c r="AU92" s="549" t="s">
        <v>2203</v>
      </c>
    </row>
    <row r="93" spans="2:47" ht="180" customHeight="1" x14ac:dyDescent="0.25">
      <c r="B93" s="967"/>
      <c r="C93" s="799"/>
      <c r="D93" s="839"/>
      <c r="E93" s="839"/>
      <c r="F93" s="839"/>
      <c r="G93" s="839"/>
      <c r="H93" s="957"/>
      <c r="I93" s="957"/>
      <c r="J93" s="957"/>
      <c r="K93" s="957"/>
      <c r="L93" s="487" t="s">
        <v>371</v>
      </c>
      <c r="M93" s="516" t="str">
        <f>'5-CONTROLES'!M96</f>
        <v>Realizar la revisión jurídica previa a
la decisión sobre la solicitud de
adjudicación</v>
      </c>
      <c r="N93" s="516" t="str">
        <f>'5-CONTROLES'!L96</f>
        <v>ACCTI-F-026 FORMA REVISIÓN JURÍDICA</v>
      </c>
      <c r="O93" s="516" t="str">
        <f>'5-CONTROLES'!G96</f>
        <v>Subdirección de
Acceso a Tierras por
Demanda y
Descongestión
Subdirección de
Acceso a tierras por
zonas focalizadas</v>
      </c>
      <c r="P93" s="516" t="str">
        <f>'5-CONTROLES'!H96</f>
        <v>DIARIO</v>
      </c>
      <c r="Q93" s="954"/>
      <c r="R93" s="516" t="str">
        <f>'5-CONTROLES'!AC96</f>
        <v>Débil</v>
      </c>
      <c r="S93" s="516" t="str">
        <f>'5-CONTROLES'!AD96</f>
        <v>Fuerte</v>
      </c>
      <c r="T93" s="516" t="str">
        <f>'5-CONTROLES'!AE96</f>
        <v>Débil</v>
      </c>
      <c r="U93" s="839"/>
      <c r="V93" s="956"/>
      <c r="W93" s="956"/>
      <c r="X93" s="957"/>
      <c r="Y93" s="956"/>
      <c r="Z93" s="953"/>
      <c r="AA93" s="953"/>
      <c r="AB93" s="515" t="s">
        <v>142</v>
      </c>
      <c r="AC93" s="488"/>
      <c r="AD93" s="488"/>
      <c r="AE93" s="488"/>
      <c r="AF93" s="491"/>
      <c r="AG93" s="513"/>
      <c r="AH93" s="513"/>
      <c r="AI93" s="513"/>
      <c r="AJ93" s="513"/>
      <c r="AK93" s="513"/>
      <c r="AL93" s="513"/>
      <c r="AM93" s="513"/>
      <c r="AN93" s="513"/>
      <c r="AO93" s="513"/>
      <c r="AP93" s="513"/>
      <c r="AQ93" s="513"/>
      <c r="AR93" s="513"/>
      <c r="AS93" s="513"/>
      <c r="AT93" s="514"/>
      <c r="AU93" s="549"/>
    </row>
    <row r="94" spans="2:47" ht="180" hidden="1" customHeight="1" x14ac:dyDescent="0.25">
      <c r="B94" s="967"/>
      <c r="C94" s="799"/>
      <c r="D94" s="839"/>
      <c r="E94" s="839"/>
      <c r="F94" s="839"/>
      <c r="G94" s="839"/>
      <c r="H94" s="957"/>
      <c r="I94" s="957"/>
      <c r="J94" s="957"/>
      <c r="K94" s="957"/>
      <c r="L94" s="487" t="s">
        <v>669</v>
      </c>
      <c r="M94" s="516">
        <f>'5-CONTROLES'!M97</f>
        <v>0</v>
      </c>
      <c r="N94" s="516">
        <f>'5-CONTROLES'!L97</f>
        <v>0</v>
      </c>
      <c r="O94" s="516">
        <f>'5-CONTROLES'!G97</f>
        <v>0</v>
      </c>
      <c r="P94" s="516">
        <f>'5-CONTROLES'!H97</f>
        <v>0</v>
      </c>
      <c r="Q94" s="954"/>
      <c r="R94" s="516" t="str">
        <f>'5-CONTROLES'!AC97</f>
        <v>Débil</v>
      </c>
      <c r="S94" s="516">
        <f>'5-CONTROLES'!AD97</f>
        <v>0</v>
      </c>
      <c r="T94" s="516" t="str">
        <f>'5-CONTROLES'!AE97</f>
        <v>Débil</v>
      </c>
      <c r="U94" s="839"/>
      <c r="V94" s="956"/>
      <c r="W94" s="956"/>
      <c r="X94" s="957"/>
      <c r="Y94" s="956"/>
      <c r="Z94" s="953"/>
      <c r="AA94" s="953"/>
      <c r="AB94" s="515" t="s">
        <v>742</v>
      </c>
      <c r="AC94" s="488"/>
      <c r="AD94" s="488"/>
      <c r="AE94" s="488"/>
      <c r="AF94" s="491"/>
      <c r="AG94" s="513"/>
      <c r="AH94" s="513"/>
      <c r="AI94" s="513"/>
      <c r="AJ94" s="513"/>
      <c r="AK94" s="513"/>
      <c r="AL94" s="513"/>
      <c r="AM94" s="513"/>
      <c r="AN94" s="513"/>
      <c r="AO94" s="513"/>
      <c r="AP94" s="513"/>
      <c r="AQ94" s="513"/>
      <c r="AR94" s="513"/>
      <c r="AS94" s="513"/>
      <c r="AT94" s="514"/>
      <c r="AU94" s="551"/>
    </row>
    <row r="95" spans="2:47" ht="180" customHeight="1" x14ac:dyDescent="0.25">
      <c r="B95" s="967" t="str">
        <f>'3-IDENTIFICACIÓN DEL RIESGO'!B40</f>
        <v>Acceso a la Propiedad de la Tierra y los Territorios</v>
      </c>
      <c r="C95" s="799">
        <v>30</v>
      </c>
      <c r="D95" s="839" t="str">
        <f>'3-IDENTIFICACIÓN DEL RIESGO'!G40</f>
        <v>Demoras en ejecutar las etapas propias del procedimiento de  revocatoria por causas internas</v>
      </c>
      <c r="E95" s="839" t="str">
        <f>'3-IDENTIFICACIÓN DEL RIESGO'!N40</f>
        <v>Operativos</v>
      </c>
      <c r="F95" s="839" t="str">
        <f>'3-IDENTIFICACIÓN DEL RIESGO'!H40</f>
        <v>No ubicación de los expedientes 
Difícil localización de solicitantes y adjudicatarios para comunicar y notificar los respectivos trámites
Desconocimiento de normativa y/o procedimiento asociado a revocatoria a nivel interno</v>
      </c>
      <c r="G95" s="839"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957" t="str">
        <f>'4-VALORACIÓN DEL RIESGO'!Q39</f>
        <v>Casi seguro</v>
      </c>
      <c r="I95" s="957" t="str">
        <f>'4-VALORACIÓN DEL RIESGO'!AA39</f>
        <v>Catastrófico</v>
      </c>
      <c r="J95" s="957" t="str">
        <f>'4-VALORACIÓN DEL RIESGO'!AB39</f>
        <v>Extremo</v>
      </c>
      <c r="K95" s="957" t="str">
        <f>'4-VALORACIÓN DEL RIESGO'!AC39</f>
        <v>Reducir</v>
      </c>
      <c r="L95" s="487" t="s">
        <v>125</v>
      </c>
      <c r="M95" s="516" t="str">
        <f>'5-CONTROLES'!M98</f>
        <v>Revisar y valorar la solicitud y/o el
expediente para establecer la
procedencia y/o continuación de la
actuación administrativa</v>
      </c>
      <c r="N95" s="516" t="str">
        <f>'5-CONTROLES'!L98</f>
        <v>solicitud aprobada</v>
      </c>
      <c r="O95" s="516" t="str">
        <f>'5-CONTROLES'!G98</f>
        <v>Subdirección de
Acceso a Tierras por
Demanda y
Descongestión
Subdirección de
Acceso a tierras por
zonas focalizadas</v>
      </c>
      <c r="P95" s="516" t="str">
        <f>'5-CONTROLES'!H98</f>
        <v>DIARIO</v>
      </c>
      <c r="Q95" s="954" t="s">
        <v>1462</v>
      </c>
      <c r="R95" s="516" t="str">
        <f>'5-CONTROLES'!AC98</f>
        <v>Débil</v>
      </c>
      <c r="S95" s="516" t="str">
        <f>'5-CONTROLES'!AD98</f>
        <v>Fuerte</v>
      </c>
      <c r="T95" s="516" t="str">
        <f>'5-CONTROLES'!AE98</f>
        <v>Débil</v>
      </c>
      <c r="U95" s="839" t="str">
        <f>'5-CONTROLES'!AI98</f>
        <v>Débil</v>
      </c>
      <c r="V95" s="956" t="str">
        <f>'5-CONTROLES'!AM98</f>
        <v>Casi Seguro</v>
      </c>
      <c r="W95" s="956" t="str">
        <f>'5-CONTROLES'!AQ98</f>
        <v>Catastrófico</v>
      </c>
      <c r="X95" s="957" t="str">
        <f>'5-CONTROLES'!AR98</f>
        <v>Extremo</v>
      </c>
      <c r="Y95" s="956" t="str">
        <f>'5-CONTROLES'!AT98</f>
        <v>Reducir</v>
      </c>
      <c r="Z95" s="953" t="s">
        <v>1215</v>
      </c>
      <c r="AA95" s="953" t="s">
        <v>1216</v>
      </c>
      <c r="AB95" s="515" t="s">
        <v>126</v>
      </c>
      <c r="AC95" s="488" t="s">
        <v>1217</v>
      </c>
      <c r="AD95" s="488" t="s">
        <v>2087</v>
      </c>
      <c r="AE95" s="488" t="s">
        <v>1220</v>
      </c>
      <c r="AF95" s="493">
        <v>1</v>
      </c>
      <c r="AG95" s="521"/>
      <c r="AH95" s="521"/>
      <c r="AI95" s="521"/>
      <c r="AJ95" s="521"/>
      <c r="AK95" s="521"/>
      <c r="AL95" s="521">
        <v>1</v>
      </c>
      <c r="AM95" s="521"/>
      <c r="AN95" s="521"/>
      <c r="AO95" s="521"/>
      <c r="AP95" s="521"/>
      <c r="AQ95" s="521"/>
      <c r="AR95" s="521"/>
      <c r="AS95" s="521">
        <f t="shared" si="1"/>
        <v>1</v>
      </c>
      <c r="AT95" s="514" t="s">
        <v>2204</v>
      </c>
      <c r="AU95" s="551" t="s">
        <v>2205</v>
      </c>
    </row>
    <row r="96" spans="2:47" ht="180" customHeight="1" x14ac:dyDescent="0.25">
      <c r="B96" s="967"/>
      <c r="C96" s="799"/>
      <c r="D96" s="839"/>
      <c r="E96" s="839"/>
      <c r="F96" s="839"/>
      <c r="G96" s="839"/>
      <c r="H96" s="957"/>
      <c r="I96" s="957"/>
      <c r="J96" s="957"/>
      <c r="K96" s="957"/>
      <c r="L96" s="487" t="s">
        <v>372</v>
      </c>
      <c r="M96" s="516" t="str">
        <f>'5-CONTROLES'!M99</f>
        <v xml:space="preserve">Revisión periodica e impulso de los procesos de Revocatoria en curso, mediante dligenciamiento de lista de chequeo y/o matriz de revocatoria. </v>
      </c>
      <c r="N96" s="516" t="str">
        <f>'5-CONTROLES'!L99</f>
        <v>Matriz de Revocatoria actualizada</v>
      </c>
      <c r="O96" s="516" t="str">
        <f>'5-CONTROLES'!G99</f>
        <v>Subdirección de
Acceso a Tierras por
Demanda y
Descongestión
Subdirección de
Acceso a tierras por
zonas focalizadas</v>
      </c>
      <c r="P96" s="516" t="str">
        <f>'5-CONTROLES'!H99</f>
        <v>MENSUAL</v>
      </c>
      <c r="Q96" s="954"/>
      <c r="R96" s="516" t="str">
        <f>'5-CONTROLES'!AC99</f>
        <v>Débil</v>
      </c>
      <c r="S96" s="516" t="str">
        <f>'5-CONTROLES'!AD99</f>
        <v>Moderado</v>
      </c>
      <c r="T96" s="516" t="str">
        <f>'5-CONTROLES'!AE99</f>
        <v>Débil</v>
      </c>
      <c r="U96" s="839"/>
      <c r="V96" s="956"/>
      <c r="W96" s="956"/>
      <c r="X96" s="957"/>
      <c r="Y96" s="956"/>
      <c r="Z96" s="953"/>
      <c r="AA96" s="953"/>
      <c r="AB96" s="515" t="s">
        <v>127</v>
      </c>
      <c r="AC96" s="488" t="s">
        <v>1218</v>
      </c>
      <c r="AD96" s="488" t="s">
        <v>2087</v>
      </c>
      <c r="AE96" s="488" t="s">
        <v>2007</v>
      </c>
      <c r="AF96" s="493">
        <v>1</v>
      </c>
      <c r="AG96" s="521"/>
      <c r="AH96" s="521"/>
      <c r="AI96" s="521"/>
      <c r="AJ96" s="521"/>
      <c r="AK96" s="521"/>
      <c r="AL96" s="521"/>
      <c r="AM96" s="521"/>
      <c r="AN96" s="521"/>
      <c r="AO96" s="521">
        <v>1</v>
      </c>
      <c r="AP96" s="521"/>
      <c r="AQ96" s="521"/>
      <c r="AR96" s="521"/>
      <c r="AS96" s="521">
        <f t="shared" si="1"/>
        <v>1</v>
      </c>
      <c r="AT96" s="514" t="s">
        <v>2206</v>
      </c>
      <c r="AU96" s="551" t="s">
        <v>2207</v>
      </c>
    </row>
    <row r="97" spans="2:47" ht="180" hidden="1" customHeight="1" x14ac:dyDescent="0.25">
      <c r="B97" s="967"/>
      <c r="C97" s="799"/>
      <c r="D97" s="839"/>
      <c r="E97" s="839"/>
      <c r="F97" s="839"/>
      <c r="G97" s="839"/>
      <c r="H97" s="957"/>
      <c r="I97" s="957"/>
      <c r="J97" s="957"/>
      <c r="K97" s="957"/>
      <c r="L97" s="487" t="s">
        <v>670</v>
      </c>
      <c r="M97" s="516">
        <f>'5-CONTROLES'!M100</f>
        <v>0</v>
      </c>
      <c r="N97" s="516">
        <f>'5-CONTROLES'!L100</f>
        <v>0</v>
      </c>
      <c r="O97" s="516">
        <f>'5-CONTROLES'!G100</f>
        <v>0</v>
      </c>
      <c r="P97" s="516">
        <f>'5-CONTROLES'!H100</f>
        <v>0</v>
      </c>
      <c r="Q97" s="954"/>
      <c r="R97" s="516" t="str">
        <f>'5-CONTROLES'!AC100</f>
        <v>Débil</v>
      </c>
      <c r="S97" s="516">
        <f>'5-CONTROLES'!AD100</f>
        <v>0</v>
      </c>
      <c r="T97" s="516" t="str">
        <f>'5-CONTROLES'!AE100</f>
        <v>Débil</v>
      </c>
      <c r="U97" s="839"/>
      <c r="V97" s="956"/>
      <c r="W97" s="956"/>
      <c r="X97" s="957"/>
      <c r="Y97" s="956"/>
      <c r="Z97" s="953"/>
      <c r="AA97" s="953"/>
      <c r="AB97" s="515" t="s">
        <v>743</v>
      </c>
      <c r="AC97" s="488" t="s">
        <v>1219</v>
      </c>
      <c r="AD97" s="488" t="s">
        <v>2087</v>
      </c>
      <c r="AE97" s="488" t="s">
        <v>1221</v>
      </c>
      <c r="AF97" s="491">
        <v>1</v>
      </c>
      <c r="AG97" s="330"/>
      <c r="AH97" s="330"/>
      <c r="AI97" s="330"/>
      <c r="AJ97" s="330"/>
      <c r="AK97" s="330"/>
      <c r="AL97" s="330"/>
      <c r="AM97" s="330"/>
      <c r="AN97" s="330"/>
      <c r="AO97" s="330"/>
      <c r="AP97" s="330"/>
      <c r="AQ97" s="330"/>
      <c r="AR97" s="330">
        <v>1</v>
      </c>
      <c r="AS97" s="513">
        <f t="shared" si="1"/>
        <v>1</v>
      </c>
      <c r="AT97" s="528" t="s">
        <v>2208</v>
      </c>
      <c r="AU97" s="551" t="s">
        <v>2205</v>
      </c>
    </row>
    <row r="98" spans="2:47" ht="180" customHeight="1" x14ac:dyDescent="0.25">
      <c r="B98" s="967" t="str">
        <f>'3-IDENTIFICACIÓN DEL RIESGO'!B41</f>
        <v>Acceso a la Propiedad de la Tierra y los Territorios</v>
      </c>
      <c r="C98" s="799">
        <v>31</v>
      </c>
      <c r="D98" s="839" t="str">
        <f>'3-IDENTIFICACIÓN DEL RIESGO'!G41</f>
        <v>Incumplimiento de adjudicación de bienes inmuebles no ocupados, que hacen parte del Fondo Nacional Agrario, en el marco de Políticas del Gobierno</v>
      </c>
      <c r="E98" s="839" t="str">
        <f>'3-IDENTIFICACIÓN DEL RIESGO'!N41</f>
        <v>Estratégicos</v>
      </c>
      <c r="F98" s="839"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839" t="str">
        <f>'3-IDENTIFICACIÓN DEL RIESGO'!L41</f>
        <v>Incumplimiento de metas.
Afectación de imagen institucional secundario a quejas y/o reclamos de la comunidad.
Sanción por parte de entes de control.</v>
      </c>
      <c r="H98" s="957" t="str">
        <f>'4-VALORACIÓN DEL RIESGO'!Q40</f>
        <v>Probable</v>
      </c>
      <c r="I98" s="957" t="str">
        <f>'4-VALORACIÓN DEL RIESGO'!AA40</f>
        <v>Catastrófico</v>
      </c>
      <c r="J98" s="957" t="str">
        <f>'4-VALORACIÓN DEL RIESGO'!AB40</f>
        <v>Extremo</v>
      </c>
      <c r="K98" s="957" t="str">
        <f>'4-VALORACIÓN DEL RIESGO'!AC40</f>
        <v>Reducir</v>
      </c>
      <c r="L98" s="487" t="s">
        <v>128</v>
      </c>
      <c r="M98" s="516" t="str">
        <f>'5-CONTROLES'!M101</f>
        <v>Recibir y verificar la documentación de los aspirantes</v>
      </c>
      <c r="N98" s="516" t="str">
        <f>'5-CONTROLES'!L101</f>
        <v>ACCTI-F-028 FORMULARIO INSCRIPCIÓN ASPIRANTES A LA SELEC. Y ADJUDI.DE TIERRAS INGRESADAS EN FONDO NACIONAL AGRARIO</v>
      </c>
      <c r="O98" s="516" t="str">
        <f>'5-CONTROLES'!G101</f>
        <v>Dirección de Acceso a Tierras</v>
      </c>
      <c r="P98" s="516" t="str">
        <f>'5-CONTROLES'!H101</f>
        <v>DIARIO</v>
      </c>
      <c r="Q98" s="954" t="s">
        <v>1811</v>
      </c>
      <c r="R98" s="516" t="str">
        <f>'5-CONTROLES'!AC101</f>
        <v>Fuerte</v>
      </c>
      <c r="S98" s="516" t="str">
        <f>'5-CONTROLES'!AD101</f>
        <v>Fuerte</v>
      </c>
      <c r="T98" s="516" t="str">
        <f>'5-CONTROLES'!AE101</f>
        <v>Fuerte</v>
      </c>
      <c r="U98" s="839" t="str">
        <f>'5-CONTROLES'!AI101</f>
        <v>Fuerte</v>
      </c>
      <c r="V98" s="956" t="str">
        <f>'5-CONTROLES'!AM101</f>
        <v>Improbable</v>
      </c>
      <c r="W98" s="956" t="str">
        <f>'5-CONTROLES'!AQ101</f>
        <v>Catastrófico</v>
      </c>
      <c r="X98" s="957" t="str">
        <f>'5-CONTROLES'!AR101</f>
        <v>Extremo</v>
      </c>
      <c r="Y98" s="956" t="str">
        <f>'5-CONTROLES'!AT101</f>
        <v>Reducir</v>
      </c>
      <c r="Z98" s="953" t="s">
        <v>1812</v>
      </c>
      <c r="AA98" s="953" t="s">
        <v>1216</v>
      </c>
      <c r="AB98" s="515" t="s">
        <v>129</v>
      </c>
      <c r="AC98" s="488" t="s">
        <v>1892</v>
      </c>
      <c r="AD98" s="488" t="s">
        <v>1468</v>
      </c>
      <c r="AE98" s="488" t="s">
        <v>1472</v>
      </c>
      <c r="AF98" s="493">
        <v>1</v>
      </c>
      <c r="AG98" s="344"/>
      <c r="AH98" s="344"/>
      <c r="AI98" s="344"/>
      <c r="AJ98" s="344"/>
      <c r="AK98" s="344"/>
      <c r="AL98" s="344"/>
      <c r="AM98" s="344"/>
      <c r="AN98" s="344"/>
      <c r="AO98" s="344"/>
      <c r="AP98" s="344"/>
      <c r="AQ98" s="344"/>
      <c r="AR98" s="344"/>
      <c r="AS98" s="521">
        <f t="shared" si="1"/>
        <v>0</v>
      </c>
      <c r="AT98" s="514" t="s">
        <v>2185</v>
      </c>
      <c r="AU98" s="551" t="s">
        <v>2209</v>
      </c>
    </row>
    <row r="99" spans="2:47" ht="180" customHeight="1" x14ac:dyDescent="0.25">
      <c r="B99" s="967"/>
      <c r="C99" s="799"/>
      <c r="D99" s="839"/>
      <c r="E99" s="839"/>
      <c r="F99" s="839"/>
      <c r="G99" s="839"/>
      <c r="H99" s="957"/>
      <c r="I99" s="957"/>
      <c r="J99" s="957"/>
      <c r="K99" s="957"/>
      <c r="L99" s="487" t="s">
        <v>373</v>
      </c>
      <c r="M99" s="516" t="str">
        <f>'5-CONTROLES'!M102</f>
        <v>Evaluar las recomendaciones del Comité de Selección</v>
      </c>
      <c r="N99" s="516" t="str">
        <f>'5-CONTROLES'!L102</f>
        <v>Acta del comité de selección</v>
      </c>
      <c r="O99" s="516" t="str">
        <f>'5-CONTROLES'!G102</f>
        <v>Dirección de Acceso a Tierras</v>
      </c>
      <c r="P99" s="516" t="str">
        <f>'5-CONTROLES'!H102</f>
        <v>DIARIO</v>
      </c>
      <c r="Q99" s="954"/>
      <c r="R99" s="516" t="str">
        <f>'5-CONTROLES'!AC102</f>
        <v>Fuerte</v>
      </c>
      <c r="S99" s="516" t="str">
        <f>'5-CONTROLES'!AD102</f>
        <v>Fuerte</v>
      </c>
      <c r="T99" s="516" t="str">
        <f>'5-CONTROLES'!AE102</f>
        <v>Fuerte</v>
      </c>
      <c r="U99" s="839"/>
      <c r="V99" s="956"/>
      <c r="W99" s="956"/>
      <c r="X99" s="957"/>
      <c r="Y99" s="956"/>
      <c r="Z99" s="953"/>
      <c r="AA99" s="953"/>
      <c r="AB99" s="515" t="s">
        <v>477</v>
      </c>
      <c r="AC99" s="488"/>
      <c r="AD99" s="488"/>
      <c r="AE99" s="488"/>
      <c r="AF99" s="491"/>
      <c r="AG99" s="513"/>
      <c r="AH99" s="513"/>
      <c r="AI99" s="513"/>
      <c r="AJ99" s="513"/>
      <c r="AK99" s="513"/>
      <c r="AL99" s="513"/>
      <c r="AM99" s="513"/>
      <c r="AN99" s="513"/>
      <c r="AO99" s="513"/>
      <c r="AP99" s="513"/>
      <c r="AQ99" s="513"/>
      <c r="AR99" s="513"/>
      <c r="AS99" s="513"/>
      <c r="AT99" s="514"/>
      <c r="AU99" s="551"/>
    </row>
    <row r="100" spans="2:47" ht="180" hidden="1" customHeight="1" x14ac:dyDescent="0.25">
      <c r="B100" s="967"/>
      <c r="C100" s="799"/>
      <c r="D100" s="839"/>
      <c r="E100" s="839"/>
      <c r="F100" s="839"/>
      <c r="G100" s="839"/>
      <c r="H100" s="957"/>
      <c r="I100" s="957"/>
      <c r="J100" s="957"/>
      <c r="K100" s="957"/>
      <c r="L100" s="487" t="s">
        <v>671</v>
      </c>
      <c r="M100" s="516">
        <f>'5-CONTROLES'!M103</f>
        <v>0</v>
      </c>
      <c r="N100" s="516">
        <f>'5-CONTROLES'!L103</f>
        <v>0</v>
      </c>
      <c r="O100" s="516">
        <f>'5-CONTROLES'!G103</f>
        <v>0</v>
      </c>
      <c r="P100" s="516">
        <f>'5-CONTROLES'!H103</f>
        <v>0</v>
      </c>
      <c r="Q100" s="954"/>
      <c r="R100" s="516" t="str">
        <f>'5-CONTROLES'!AC103</f>
        <v>Débil</v>
      </c>
      <c r="S100" s="516">
        <f>'5-CONTROLES'!AD103</f>
        <v>0</v>
      </c>
      <c r="T100" s="516" t="str">
        <f>'5-CONTROLES'!AE103</f>
        <v>Débil</v>
      </c>
      <c r="U100" s="839"/>
      <c r="V100" s="956"/>
      <c r="W100" s="956"/>
      <c r="X100" s="957"/>
      <c r="Y100" s="956"/>
      <c r="Z100" s="953"/>
      <c r="AA100" s="953"/>
      <c r="AB100" s="515" t="s">
        <v>744</v>
      </c>
      <c r="AC100" s="488"/>
      <c r="AD100" s="488"/>
      <c r="AE100" s="488"/>
      <c r="AF100" s="491"/>
      <c r="AG100" s="513"/>
      <c r="AH100" s="513"/>
      <c r="AI100" s="513"/>
      <c r="AJ100" s="513"/>
      <c r="AK100" s="513"/>
      <c r="AL100" s="513"/>
      <c r="AM100" s="513"/>
      <c r="AN100" s="513"/>
      <c r="AO100" s="513"/>
      <c r="AP100" s="513"/>
      <c r="AQ100" s="513"/>
      <c r="AR100" s="513"/>
      <c r="AS100" s="513"/>
      <c r="AT100" s="514"/>
      <c r="AU100" s="551"/>
    </row>
    <row r="101" spans="2:47" ht="180" customHeight="1" x14ac:dyDescent="0.25">
      <c r="B101" s="967" t="str">
        <f>'3-IDENTIFICACIÓN DEL RIESGO'!B42</f>
        <v>Acceso a la Propiedad de la Tierra y los Territorios</v>
      </c>
      <c r="C101" s="799">
        <v>32</v>
      </c>
      <c r="D101" s="839" t="str">
        <f>'3-IDENTIFICACIÓN DEL RIESGO'!G42</f>
        <v>Redireccionamiento equivocado de las solicitudes que ingresan a la DAT.</v>
      </c>
      <c r="E101" s="839" t="str">
        <f>'3-IDENTIFICACIÓN DEL RIESGO'!N42</f>
        <v>Operativos</v>
      </c>
      <c r="F101" s="839"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839"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957" t="str">
        <f>'4-VALORACIÓN DEL RIESGO'!Q41</f>
        <v>Casi seguro</v>
      </c>
      <c r="I101" s="957" t="str">
        <f>'4-VALORACIÓN DEL RIESGO'!AA41</f>
        <v>Catastrófico</v>
      </c>
      <c r="J101" s="957" t="str">
        <f>'4-VALORACIÓN DEL RIESGO'!AB41</f>
        <v>Extremo</v>
      </c>
      <c r="K101" s="957" t="str">
        <f>'4-VALORACIÓN DEL RIESGO'!AC41</f>
        <v>Reducir</v>
      </c>
      <c r="L101" s="487" t="s">
        <v>132</v>
      </c>
      <c r="M101" s="516" t="str">
        <f>'5-CONTROLES'!M104</f>
        <v>Verificación semanal del estado de peticiones por parte del equipo de correspondencia de la DAT a los profesionales de la  DAT y subdirecciones adscritas.</v>
      </c>
      <c r="N101" s="516" t="str">
        <f>'5-CONTROLES'!L104</f>
        <v>Reporte de Alertas semanales</v>
      </c>
      <c r="O101" s="516" t="str">
        <f>'5-CONTROLES'!G104</f>
        <v>Dirección de Acceso a Tierras</v>
      </c>
      <c r="P101" s="516" t="str">
        <f>'5-CONTROLES'!H104</f>
        <v>SEMANAL</v>
      </c>
      <c r="Q101" s="954" t="s">
        <v>1469</v>
      </c>
      <c r="R101" s="516" t="str">
        <f>'5-CONTROLES'!AC104</f>
        <v>Débil</v>
      </c>
      <c r="S101" s="516" t="str">
        <f>'5-CONTROLES'!AD104</f>
        <v>Moderado</v>
      </c>
      <c r="T101" s="516" t="str">
        <f>'5-CONTROLES'!AE104</f>
        <v>Débil</v>
      </c>
      <c r="U101" s="839" t="str">
        <f>'5-CONTROLES'!AI104</f>
        <v>Débil</v>
      </c>
      <c r="V101" s="956" t="str">
        <f>'5-CONTROLES'!AM104</f>
        <v>Casi Seguro</v>
      </c>
      <c r="W101" s="956" t="str">
        <f>'5-CONTROLES'!AQ104</f>
        <v>Catastrófico</v>
      </c>
      <c r="X101" s="957" t="str">
        <f>'5-CONTROLES'!AR104</f>
        <v>Extremo</v>
      </c>
      <c r="Y101" s="956" t="str">
        <f>'5-CONTROLES'!AT104</f>
        <v>Reducir</v>
      </c>
      <c r="Z101" s="953" t="s">
        <v>2008</v>
      </c>
      <c r="AA101" s="953" t="s">
        <v>1470</v>
      </c>
      <c r="AB101" s="492" t="s">
        <v>133</v>
      </c>
      <c r="AC101" s="488" t="s">
        <v>2009</v>
      </c>
      <c r="AD101" s="488" t="s">
        <v>1468</v>
      </c>
      <c r="AE101" s="488" t="s">
        <v>1471</v>
      </c>
      <c r="AF101" s="493">
        <v>0.95</v>
      </c>
      <c r="AG101" s="521"/>
      <c r="AH101" s="521"/>
      <c r="AI101" s="521"/>
      <c r="AJ101" s="521"/>
      <c r="AK101" s="521"/>
      <c r="AL101" s="521"/>
      <c r="AM101" s="521"/>
      <c r="AN101" s="521"/>
      <c r="AO101" s="521"/>
      <c r="AP101" s="521"/>
      <c r="AQ101" s="521"/>
      <c r="AR101" s="521"/>
      <c r="AS101" s="521">
        <f t="shared" si="1"/>
        <v>0</v>
      </c>
      <c r="AT101" s="526" t="s">
        <v>2185</v>
      </c>
      <c r="AU101" s="551" t="s">
        <v>2210</v>
      </c>
    </row>
    <row r="102" spans="2:47" ht="180" hidden="1" customHeight="1" x14ac:dyDescent="0.25">
      <c r="B102" s="967"/>
      <c r="C102" s="799"/>
      <c r="D102" s="839"/>
      <c r="E102" s="839"/>
      <c r="F102" s="839"/>
      <c r="G102" s="839"/>
      <c r="H102" s="957"/>
      <c r="I102" s="957"/>
      <c r="J102" s="957"/>
      <c r="K102" s="957"/>
      <c r="L102" s="487" t="s">
        <v>374</v>
      </c>
      <c r="M102" s="516">
        <f>'5-CONTROLES'!M105</f>
        <v>0</v>
      </c>
      <c r="N102" s="516">
        <f>'5-CONTROLES'!L105</f>
        <v>0</v>
      </c>
      <c r="O102" s="516">
        <f>'5-CONTROLES'!G105</f>
        <v>0</v>
      </c>
      <c r="P102" s="516">
        <f>'5-CONTROLES'!H105</f>
        <v>0</v>
      </c>
      <c r="Q102" s="954"/>
      <c r="R102" s="516" t="str">
        <f>'5-CONTROLES'!AC105</f>
        <v>Débil</v>
      </c>
      <c r="S102" s="516">
        <f>'5-CONTROLES'!AD105</f>
        <v>0</v>
      </c>
      <c r="T102" s="516" t="str">
        <f>'5-CONTROLES'!AE105</f>
        <v>Débil</v>
      </c>
      <c r="U102" s="839"/>
      <c r="V102" s="956"/>
      <c r="W102" s="956"/>
      <c r="X102" s="957"/>
      <c r="Y102" s="956"/>
      <c r="Z102" s="953"/>
      <c r="AA102" s="953"/>
      <c r="AB102" s="515" t="s">
        <v>478</v>
      </c>
      <c r="AC102" s="488" t="s">
        <v>2010</v>
      </c>
      <c r="AD102" s="488" t="s">
        <v>1468</v>
      </c>
      <c r="AE102" s="488" t="s">
        <v>1472</v>
      </c>
      <c r="AF102" s="493">
        <v>1</v>
      </c>
      <c r="AG102" s="521"/>
      <c r="AH102" s="521"/>
      <c r="AI102" s="521"/>
      <c r="AJ102" s="521"/>
      <c r="AK102" s="521"/>
      <c r="AL102" s="521"/>
      <c r="AM102" s="521"/>
      <c r="AN102" s="521">
        <v>0.66600000000000004</v>
      </c>
      <c r="AO102" s="521"/>
      <c r="AP102" s="521">
        <v>0.33300000000000002</v>
      </c>
      <c r="AQ102" s="521"/>
      <c r="AR102" s="521"/>
      <c r="AS102" s="521">
        <f t="shared" si="1"/>
        <v>0.99900000000000011</v>
      </c>
      <c r="AT102" s="526" t="s">
        <v>2211</v>
      </c>
      <c r="AU102" s="551" t="s">
        <v>2212</v>
      </c>
    </row>
    <row r="103" spans="2:47" ht="180" hidden="1" customHeight="1" x14ac:dyDescent="0.25">
      <c r="B103" s="967"/>
      <c r="C103" s="799"/>
      <c r="D103" s="839"/>
      <c r="E103" s="839"/>
      <c r="F103" s="839"/>
      <c r="G103" s="839"/>
      <c r="H103" s="957"/>
      <c r="I103" s="957"/>
      <c r="J103" s="957"/>
      <c r="K103" s="957"/>
      <c r="L103" s="487" t="s">
        <v>672</v>
      </c>
      <c r="M103" s="516">
        <f>'5-CONTROLES'!M106</f>
        <v>0</v>
      </c>
      <c r="N103" s="516">
        <f>'5-CONTROLES'!L106</f>
        <v>0</v>
      </c>
      <c r="O103" s="516">
        <f>'5-CONTROLES'!G106</f>
        <v>0</v>
      </c>
      <c r="P103" s="516">
        <f>'5-CONTROLES'!H106</f>
        <v>0</v>
      </c>
      <c r="Q103" s="954"/>
      <c r="R103" s="516" t="str">
        <f>'5-CONTROLES'!AC106</f>
        <v>Débil</v>
      </c>
      <c r="S103" s="516">
        <f>'5-CONTROLES'!AD106</f>
        <v>0</v>
      </c>
      <c r="T103" s="516" t="str">
        <f>'5-CONTROLES'!AE106</f>
        <v>Débil</v>
      </c>
      <c r="U103" s="839"/>
      <c r="V103" s="956"/>
      <c r="W103" s="956"/>
      <c r="X103" s="957"/>
      <c r="Y103" s="956"/>
      <c r="Z103" s="953"/>
      <c r="AA103" s="953"/>
      <c r="AB103" s="492" t="s">
        <v>745</v>
      </c>
      <c r="AC103" s="488"/>
      <c r="AD103" s="488"/>
      <c r="AE103" s="488"/>
      <c r="AF103" s="491"/>
      <c r="AG103" s="330"/>
      <c r="AH103" s="330"/>
      <c r="AI103" s="330"/>
      <c r="AJ103" s="330"/>
      <c r="AK103" s="330"/>
      <c r="AL103" s="330"/>
      <c r="AM103" s="330"/>
      <c r="AN103" s="330"/>
      <c r="AO103" s="330"/>
      <c r="AP103" s="330"/>
      <c r="AQ103" s="330"/>
      <c r="AR103" s="330"/>
      <c r="AS103" s="513"/>
      <c r="AT103" s="528"/>
      <c r="AU103" s="552"/>
    </row>
    <row r="104" spans="2:47" ht="180" customHeight="1" x14ac:dyDescent="0.25">
      <c r="B104" s="967" t="str">
        <f>'3-IDENTIFICACIÓN DEL RIESGO'!B43</f>
        <v>Administración de Tierras.</v>
      </c>
      <c r="C104" s="799">
        <v>33</v>
      </c>
      <c r="D104" s="839" t="str">
        <f>'3-IDENTIFICACIÓN DEL RIESGO'!G43</f>
        <v>Inventario de predios desactualizado de Fondo de Tierras para la Reforma Rural Integral</v>
      </c>
      <c r="E104" s="839" t="str">
        <f>'3-IDENTIFICACIÓN DEL RIESGO'!N43</f>
        <v>Operativos</v>
      </c>
      <c r="F104" s="839"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839" t="str">
        <f>'3-IDENTIFICACIÓN DEL RIESGO'!L43</f>
        <v>Incumplimiento de metas de plan de acción de la DAT. 
Desgaste administrativo.
Perdida de credibilidad</v>
      </c>
      <c r="H104" s="957" t="str">
        <f>'4-VALORACIÓN DEL RIESGO'!Q42</f>
        <v>Casi seguro</v>
      </c>
      <c r="I104" s="957" t="str">
        <f>'4-VALORACIÓN DEL RIESGO'!AA42</f>
        <v>Mayor</v>
      </c>
      <c r="J104" s="957" t="str">
        <f>'4-VALORACIÓN DEL RIESGO'!AB42</f>
        <v>Extremo</v>
      </c>
      <c r="K104" s="957" t="str">
        <f>'4-VALORACIÓN DEL RIESGO'!AC42</f>
        <v>Reducir</v>
      </c>
      <c r="L104" s="487" t="s">
        <v>130</v>
      </c>
      <c r="M104" s="516" t="str">
        <f>'5-CONTROLES'!M107</f>
        <v xml:space="preserve">Conciliaciones entre la Subdirtección de Administración de Tierras de la Nación y contabilidad, </v>
      </c>
      <c r="N104" s="516" t="str">
        <f>'5-CONTROLES'!L107</f>
        <v>Conciliación</v>
      </c>
      <c r="O104" s="516" t="str">
        <f>'5-CONTROLES'!G107</f>
        <v>Subdirección Administración Tierras de la Nación</v>
      </c>
      <c r="P104" s="516" t="str">
        <f>'5-CONTROLES'!H107</f>
        <v>DIARIO</v>
      </c>
      <c r="Q104" s="954" t="s">
        <v>1813</v>
      </c>
      <c r="R104" s="516" t="str">
        <f>'5-CONTROLES'!AC107</f>
        <v>Débil</v>
      </c>
      <c r="S104" s="516" t="str">
        <f>'5-CONTROLES'!AD107</f>
        <v>Fuerte</v>
      </c>
      <c r="T104" s="516" t="str">
        <f>'5-CONTROLES'!AE107</f>
        <v>Débil</v>
      </c>
      <c r="U104" s="839" t="str">
        <f>'5-CONTROLES'!AI107</f>
        <v>Débil</v>
      </c>
      <c r="V104" s="956" t="str">
        <f>'5-CONTROLES'!AM107</f>
        <v>Casi Seguro</v>
      </c>
      <c r="W104" s="956" t="str">
        <f>'5-CONTROLES'!AQ107</f>
        <v>Mayor</v>
      </c>
      <c r="X104" s="957" t="str">
        <f>'5-CONTROLES'!AR107</f>
        <v>Extremo</v>
      </c>
      <c r="Y104" s="956" t="str">
        <f>'5-CONTROLES'!AT107</f>
        <v>Reducir</v>
      </c>
      <c r="Z104" s="953" t="s">
        <v>1814</v>
      </c>
      <c r="AA104" s="953" t="s">
        <v>1815</v>
      </c>
      <c r="AB104" s="70" t="s">
        <v>131</v>
      </c>
      <c r="AC104" s="488" t="s">
        <v>1894</v>
      </c>
      <c r="AD104" s="488" t="s">
        <v>2100</v>
      </c>
      <c r="AE104" s="488" t="s">
        <v>2099</v>
      </c>
      <c r="AF104" s="491">
        <v>1</v>
      </c>
      <c r="AG104" s="513"/>
      <c r="AH104" s="513"/>
      <c r="AI104" s="513"/>
      <c r="AJ104" s="513"/>
      <c r="AK104" s="513"/>
      <c r="AL104" s="513"/>
      <c r="AM104" s="513"/>
      <c r="AN104" s="513"/>
      <c r="AO104" s="513"/>
      <c r="AP104" s="513"/>
      <c r="AQ104" s="513"/>
      <c r="AR104" s="513"/>
      <c r="AS104" s="513">
        <f t="shared" si="1"/>
        <v>0</v>
      </c>
      <c r="AT104" s="529" t="s">
        <v>2213</v>
      </c>
      <c r="AU104" s="553" t="s">
        <v>2214</v>
      </c>
    </row>
    <row r="105" spans="2:47" ht="180" hidden="1" customHeight="1" x14ac:dyDescent="0.25">
      <c r="B105" s="967"/>
      <c r="C105" s="799"/>
      <c r="D105" s="839"/>
      <c r="E105" s="839"/>
      <c r="F105" s="839"/>
      <c r="G105" s="839"/>
      <c r="H105" s="957"/>
      <c r="I105" s="957"/>
      <c r="J105" s="957"/>
      <c r="K105" s="957"/>
      <c r="L105" s="487" t="s">
        <v>375</v>
      </c>
      <c r="M105" s="516">
        <f>'5-CONTROLES'!M108</f>
        <v>0</v>
      </c>
      <c r="N105" s="516">
        <f>'5-CONTROLES'!L108</f>
        <v>0</v>
      </c>
      <c r="O105" s="516">
        <f>'5-CONTROLES'!G108</f>
        <v>0</v>
      </c>
      <c r="P105" s="516">
        <f>'5-CONTROLES'!H108</f>
        <v>0</v>
      </c>
      <c r="Q105" s="954"/>
      <c r="R105" s="516" t="str">
        <f>'5-CONTROLES'!AC108</f>
        <v>Débil</v>
      </c>
      <c r="S105" s="516">
        <f>'5-CONTROLES'!AD108</f>
        <v>0</v>
      </c>
      <c r="T105" s="516" t="str">
        <f>'5-CONTROLES'!AE108</f>
        <v>Débil</v>
      </c>
      <c r="U105" s="839"/>
      <c r="V105" s="956"/>
      <c r="W105" s="956"/>
      <c r="X105" s="957"/>
      <c r="Y105" s="956"/>
      <c r="Z105" s="953"/>
      <c r="AA105" s="953"/>
      <c r="AB105" s="492" t="s">
        <v>479</v>
      </c>
      <c r="AC105" s="488"/>
      <c r="AD105" s="488"/>
      <c r="AE105" s="488"/>
      <c r="AF105" s="491"/>
      <c r="AG105" s="513"/>
      <c r="AH105" s="513"/>
      <c r="AI105" s="513"/>
      <c r="AJ105" s="513"/>
      <c r="AK105" s="513"/>
      <c r="AL105" s="513"/>
      <c r="AM105" s="513"/>
      <c r="AN105" s="513"/>
      <c r="AO105" s="513"/>
      <c r="AP105" s="513"/>
      <c r="AQ105" s="513"/>
      <c r="AR105" s="513"/>
      <c r="AS105" s="513"/>
      <c r="AT105" s="514"/>
      <c r="AU105" s="552"/>
    </row>
    <row r="106" spans="2:47" ht="180" hidden="1" customHeight="1" x14ac:dyDescent="0.25">
      <c r="B106" s="967"/>
      <c r="C106" s="799"/>
      <c r="D106" s="839"/>
      <c r="E106" s="839"/>
      <c r="F106" s="839"/>
      <c r="G106" s="839"/>
      <c r="H106" s="957"/>
      <c r="I106" s="957"/>
      <c r="J106" s="957"/>
      <c r="K106" s="957"/>
      <c r="L106" s="487" t="s">
        <v>673</v>
      </c>
      <c r="M106" s="516">
        <f>'5-CONTROLES'!M109</f>
        <v>0</v>
      </c>
      <c r="N106" s="516">
        <f>'5-CONTROLES'!L109</f>
        <v>0</v>
      </c>
      <c r="O106" s="516">
        <f>'5-CONTROLES'!G109</f>
        <v>0</v>
      </c>
      <c r="P106" s="516">
        <f>'5-CONTROLES'!H109</f>
        <v>0</v>
      </c>
      <c r="Q106" s="954"/>
      <c r="R106" s="516" t="str">
        <f>'5-CONTROLES'!AC109</f>
        <v>Débil</v>
      </c>
      <c r="S106" s="516">
        <f>'5-CONTROLES'!AD109</f>
        <v>0</v>
      </c>
      <c r="T106" s="516" t="str">
        <f>'5-CONTROLES'!AE109</f>
        <v>Débil</v>
      </c>
      <c r="U106" s="839"/>
      <c r="V106" s="956"/>
      <c r="W106" s="956"/>
      <c r="X106" s="957"/>
      <c r="Y106" s="956"/>
      <c r="Z106" s="953"/>
      <c r="AA106" s="953"/>
      <c r="AB106" s="492" t="s">
        <v>746</v>
      </c>
      <c r="AC106" s="488"/>
      <c r="AD106" s="488"/>
      <c r="AE106" s="488"/>
      <c r="AF106" s="495"/>
      <c r="AG106" s="513"/>
      <c r="AH106" s="513"/>
      <c r="AI106" s="513"/>
      <c r="AJ106" s="513"/>
      <c r="AK106" s="513"/>
      <c r="AL106" s="513"/>
      <c r="AM106" s="513"/>
      <c r="AN106" s="513"/>
      <c r="AO106" s="513"/>
      <c r="AP106" s="513"/>
      <c r="AQ106" s="513"/>
      <c r="AR106" s="513"/>
      <c r="AS106" s="513"/>
      <c r="AT106" s="514"/>
      <c r="AU106" s="551"/>
    </row>
    <row r="107" spans="2:47" ht="180" customHeight="1" x14ac:dyDescent="0.25">
      <c r="B107" s="967" t="str">
        <f>'3-IDENTIFICACIÓN DEL RIESGO'!B44</f>
        <v>Gestión de la Información</v>
      </c>
      <c r="C107" s="758">
        <v>34</v>
      </c>
      <c r="D107" s="839" t="str">
        <f>'3-IDENTIFICACIÓN DEL RIESGO'!G44</f>
        <v>Incumplimiento en la entrega de productos y servicios en la construcción de soluciones de software.</v>
      </c>
      <c r="E107" s="839" t="str">
        <f>'3-IDENTIFICACIÓN DEL RIESGO'!N44</f>
        <v>Satisfacción del cliente</v>
      </c>
      <c r="F107" s="839"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839"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957" t="str">
        <f>'4-VALORACIÓN DEL RIESGO'!Q43</f>
        <v>Casi seguro</v>
      </c>
      <c r="I107" s="957" t="str">
        <f>'4-VALORACIÓN DEL RIESGO'!AA43</f>
        <v>Moderado</v>
      </c>
      <c r="J107" s="957" t="str">
        <f>'4-VALORACIÓN DEL RIESGO'!AB43</f>
        <v>Extremo</v>
      </c>
      <c r="K107" s="957" t="str">
        <f>'4-VALORACIÓN DEL RIESGO'!AC43</f>
        <v>Reducir</v>
      </c>
      <c r="L107" s="487" t="s">
        <v>376</v>
      </c>
      <c r="M107" s="516" t="str">
        <f>'5-CONTROLES'!M110</f>
        <v>Revisar y aprobar diseño de la solución de software</v>
      </c>
      <c r="N107" s="516" t="str">
        <f>'5-CONTROLES'!L110</f>
        <v>Diseño con observaciones en control de cambios y Diseño aprobado.</v>
      </c>
      <c r="O107" s="516" t="str">
        <f>'5-CONTROLES'!G110</f>
        <v>Subdirección de Sistemas de Información de Tierras</v>
      </c>
      <c r="P107" s="516" t="str">
        <f>'5-CONTROLES'!H110</f>
        <v>DIARIO</v>
      </c>
      <c r="Q107" s="954" t="s">
        <v>2011</v>
      </c>
      <c r="R107" s="516" t="str">
        <f>'5-CONTROLES'!AC110</f>
        <v>Débil</v>
      </c>
      <c r="S107" s="516" t="str">
        <f>'5-CONTROLES'!AD110</f>
        <v>Fuerte</v>
      </c>
      <c r="T107" s="516" t="str">
        <f>'5-CONTROLES'!AE110</f>
        <v>Débil</v>
      </c>
      <c r="U107" s="839" t="str">
        <f>'5-CONTROLES'!AI110</f>
        <v>Débil</v>
      </c>
      <c r="V107" s="957" t="str">
        <f>'5-CONTROLES'!AM110</f>
        <v>Casi Seguro</v>
      </c>
      <c r="W107" s="957" t="str">
        <f>'5-CONTROLES'!AQ110</f>
        <v>Moderado</v>
      </c>
      <c r="X107" s="957" t="str">
        <f>'5-CONTROLES'!AR110</f>
        <v>Extremo</v>
      </c>
      <c r="Y107" s="957" t="str">
        <f>'5-CONTROLES'!AT110</f>
        <v>Reducir</v>
      </c>
      <c r="Z107" s="955" t="s">
        <v>2012</v>
      </c>
      <c r="AA107" s="955" t="s">
        <v>1337</v>
      </c>
      <c r="AB107" s="515" t="s">
        <v>480</v>
      </c>
      <c r="AC107" s="488" t="s">
        <v>1338</v>
      </c>
      <c r="AD107" s="488" t="s">
        <v>2084</v>
      </c>
      <c r="AE107" s="488" t="s">
        <v>1341</v>
      </c>
      <c r="AF107" s="495">
        <v>1</v>
      </c>
      <c r="AG107" s="344"/>
      <c r="AH107" s="344"/>
      <c r="AI107" s="344"/>
      <c r="AJ107" s="344"/>
      <c r="AK107" s="344"/>
      <c r="AL107" s="344"/>
      <c r="AM107" s="344"/>
      <c r="AN107" s="344"/>
      <c r="AO107" s="344"/>
      <c r="AP107" s="344"/>
      <c r="AQ107" s="344"/>
      <c r="AR107" s="344">
        <v>1</v>
      </c>
      <c r="AS107" s="344">
        <f t="shared" si="1"/>
        <v>1</v>
      </c>
      <c r="AT107" s="526" t="s">
        <v>2215</v>
      </c>
      <c r="AU107" s="551" t="s">
        <v>2147</v>
      </c>
    </row>
    <row r="108" spans="2:47" ht="180" customHeight="1" x14ac:dyDescent="0.25">
      <c r="B108" s="967"/>
      <c r="C108" s="758"/>
      <c r="D108" s="839"/>
      <c r="E108" s="839"/>
      <c r="F108" s="839"/>
      <c r="G108" s="839"/>
      <c r="H108" s="957"/>
      <c r="I108" s="957"/>
      <c r="J108" s="957"/>
      <c r="K108" s="957"/>
      <c r="L108" s="487" t="s">
        <v>377</v>
      </c>
      <c r="M108" s="516" t="str">
        <f>'5-CONTROLES'!M111</f>
        <v xml:space="preserve">Verificación de actividades detalladas de todo el ciclo de vida de desarrollo de software (análisis, diseño, desarrollo, pruebas, implementación y despliegue) a través de team fundation services. </v>
      </c>
      <c r="N108" s="516" t="str">
        <f>'5-CONTROLES'!L111</f>
        <v xml:space="preserve">Reporte de Team fundation services. </v>
      </c>
      <c r="O108" s="516" t="str">
        <f>'5-CONTROLES'!G111</f>
        <v>Subdirección de Sistemas de Información de Tierras</v>
      </c>
      <c r="P108" s="516" t="str">
        <f>'5-CONTROLES'!H111</f>
        <v>DIARIO</v>
      </c>
      <c r="Q108" s="954"/>
      <c r="R108" s="516" t="str">
        <f>'5-CONTROLES'!AC111</f>
        <v>Moderado</v>
      </c>
      <c r="S108" s="516" t="str">
        <f>'5-CONTROLES'!AD111</f>
        <v>Fuerte</v>
      </c>
      <c r="T108" s="516" t="str">
        <f>'5-CONTROLES'!AE111</f>
        <v>Moderado</v>
      </c>
      <c r="U108" s="839"/>
      <c r="V108" s="957"/>
      <c r="W108" s="957"/>
      <c r="X108" s="957"/>
      <c r="Y108" s="957"/>
      <c r="Z108" s="955"/>
      <c r="AA108" s="955"/>
      <c r="AB108" s="515" t="s">
        <v>481</v>
      </c>
      <c r="AC108" s="488" t="s">
        <v>1339</v>
      </c>
      <c r="AD108" s="488" t="s">
        <v>2084</v>
      </c>
      <c r="AE108" s="488" t="s">
        <v>1340</v>
      </c>
      <c r="AF108" s="495">
        <v>1</v>
      </c>
      <c r="AG108" s="344"/>
      <c r="AH108" s="344"/>
      <c r="AI108" s="344"/>
      <c r="AJ108" s="344"/>
      <c r="AK108" s="344"/>
      <c r="AL108" s="344"/>
      <c r="AM108" s="344"/>
      <c r="AN108" s="344"/>
      <c r="AO108" s="344"/>
      <c r="AP108" s="344"/>
      <c r="AQ108" s="344"/>
      <c r="AR108" s="344">
        <v>1</v>
      </c>
      <c r="AS108" s="344">
        <f t="shared" si="1"/>
        <v>1</v>
      </c>
      <c r="AT108" s="526" t="s">
        <v>2216</v>
      </c>
      <c r="AU108" s="551" t="s">
        <v>2147</v>
      </c>
    </row>
    <row r="109" spans="2:47" ht="180" hidden="1" customHeight="1" x14ac:dyDescent="0.25">
      <c r="B109" s="967"/>
      <c r="C109" s="758"/>
      <c r="D109" s="839"/>
      <c r="E109" s="839"/>
      <c r="F109" s="839"/>
      <c r="G109" s="839"/>
      <c r="H109" s="957"/>
      <c r="I109" s="957"/>
      <c r="J109" s="957"/>
      <c r="K109" s="957"/>
      <c r="L109" s="487" t="s">
        <v>674</v>
      </c>
      <c r="M109" s="516">
        <f>'5-CONTROLES'!M112</f>
        <v>0</v>
      </c>
      <c r="N109" s="516">
        <f>'5-CONTROLES'!L112</f>
        <v>0</v>
      </c>
      <c r="O109" s="516">
        <f>'5-CONTROLES'!G112</f>
        <v>0</v>
      </c>
      <c r="P109" s="516">
        <f>'5-CONTROLES'!H112</f>
        <v>0</v>
      </c>
      <c r="Q109" s="954"/>
      <c r="R109" s="516" t="str">
        <f>'5-CONTROLES'!AC112</f>
        <v>Débil</v>
      </c>
      <c r="S109" s="516">
        <f>'5-CONTROLES'!AD112</f>
        <v>0</v>
      </c>
      <c r="T109" s="516" t="str">
        <f>'5-CONTROLES'!AE112</f>
        <v>Débil</v>
      </c>
      <c r="U109" s="839"/>
      <c r="V109" s="957"/>
      <c r="W109" s="957"/>
      <c r="X109" s="957"/>
      <c r="Y109" s="957"/>
      <c r="Z109" s="955"/>
      <c r="AA109" s="955"/>
      <c r="AB109" s="515" t="s">
        <v>747</v>
      </c>
      <c r="AC109" s="488"/>
      <c r="AD109" s="488"/>
      <c r="AE109" s="488"/>
      <c r="AF109" s="495"/>
      <c r="AG109" s="330"/>
      <c r="AH109" s="330"/>
      <c r="AI109" s="330"/>
      <c r="AJ109" s="330"/>
      <c r="AK109" s="330"/>
      <c r="AL109" s="330"/>
      <c r="AM109" s="330"/>
      <c r="AN109" s="330"/>
      <c r="AO109" s="330"/>
      <c r="AP109" s="330"/>
      <c r="AQ109" s="330"/>
      <c r="AR109" s="330"/>
      <c r="AS109" s="513"/>
      <c r="AT109" s="528"/>
      <c r="AU109" s="552"/>
    </row>
    <row r="110" spans="2:47" ht="180" customHeight="1" x14ac:dyDescent="0.25">
      <c r="B110" s="967" t="str">
        <f>'3-IDENTIFICACIÓN DEL RIESGO'!B45</f>
        <v>Gestión de la Información</v>
      </c>
      <c r="C110" s="799">
        <v>35</v>
      </c>
      <c r="D110" s="839" t="str">
        <f>'3-IDENTIFICACIÓN DEL RIESGO'!G45</f>
        <v>Realizar actividades relacionadas con los procedimientos misionales fuera del sistema de integrado de tierras (SIT), dispuesto  por la Entidad.</v>
      </c>
      <c r="E110" s="839" t="str">
        <f>'3-IDENTIFICACIÓN DEL RIESGO'!N45</f>
        <v>Tecnológicos</v>
      </c>
      <c r="F110" s="839"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839"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957" t="str">
        <f>'4-VALORACIÓN DEL RIESGO'!Q44</f>
        <v>Probable</v>
      </c>
      <c r="I110" s="957" t="str">
        <f>'4-VALORACIÓN DEL RIESGO'!AA44</f>
        <v>Mayor</v>
      </c>
      <c r="J110" s="957" t="str">
        <f>'4-VALORACIÓN DEL RIESGO'!AB44</f>
        <v>Extremo</v>
      </c>
      <c r="K110" s="957" t="str">
        <f>'4-VALORACIÓN DEL RIESGO'!AC44</f>
        <v>Reducir</v>
      </c>
      <c r="L110" s="487" t="s">
        <v>378</v>
      </c>
      <c r="M110" s="516" t="str">
        <f>'5-CONTROLES'!M113</f>
        <v>Revisar y aprobar diseño de la solución de software</v>
      </c>
      <c r="N110" s="516" t="str">
        <f>'5-CONTROLES'!L113</f>
        <v>Diseño con observaciones en control de cambios y Diseño aprobado.</v>
      </c>
      <c r="O110" s="516" t="str">
        <f>'5-CONTROLES'!G113</f>
        <v>Subdirección de Sistemas de Información de Tierras</v>
      </c>
      <c r="P110" s="516" t="str">
        <f>'5-CONTROLES'!H113</f>
        <v>DIARIO</v>
      </c>
      <c r="Q110" s="954" t="s">
        <v>1934</v>
      </c>
      <c r="R110" s="516" t="str">
        <f>'5-CONTROLES'!AC113</f>
        <v>Débil</v>
      </c>
      <c r="S110" s="516" t="str">
        <f>'5-CONTROLES'!AD113</f>
        <v>Fuerte</v>
      </c>
      <c r="T110" s="516" t="str">
        <f>'5-CONTROLES'!AE113</f>
        <v>Débil</v>
      </c>
      <c r="U110" s="839" t="str">
        <f>'5-CONTROLES'!AI113</f>
        <v>Débil</v>
      </c>
      <c r="V110" s="956" t="str">
        <f>'5-CONTROLES'!AM113</f>
        <v>Probable</v>
      </c>
      <c r="W110" s="956" t="str">
        <f>'5-CONTROLES'!AQ113</f>
        <v>Mayor</v>
      </c>
      <c r="X110" s="957" t="str">
        <f>'5-CONTROLES'!AR113</f>
        <v>Extremo</v>
      </c>
      <c r="Y110" s="956" t="str">
        <f>'5-CONTROLES'!AT113</f>
        <v>Reducir</v>
      </c>
      <c r="Z110" s="953" t="s">
        <v>1347</v>
      </c>
      <c r="AA110" s="953" t="s">
        <v>1348</v>
      </c>
      <c r="AB110" s="515" t="s">
        <v>482</v>
      </c>
      <c r="AC110" s="488" t="s">
        <v>1349</v>
      </c>
      <c r="AD110" s="488" t="s">
        <v>2084</v>
      </c>
      <c r="AE110" s="488" t="s">
        <v>2013</v>
      </c>
      <c r="AF110" s="495">
        <v>1</v>
      </c>
      <c r="AG110" s="330"/>
      <c r="AH110" s="330"/>
      <c r="AI110" s="330"/>
      <c r="AJ110" s="330"/>
      <c r="AK110" s="330"/>
      <c r="AL110" s="330"/>
      <c r="AM110" s="330"/>
      <c r="AN110" s="330"/>
      <c r="AO110" s="330"/>
      <c r="AP110" s="330"/>
      <c r="AQ110" s="330"/>
      <c r="AR110" s="330">
        <v>1</v>
      </c>
      <c r="AS110" s="344">
        <f t="shared" si="1"/>
        <v>1</v>
      </c>
      <c r="AT110" s="530" t="s">
        <v>2217</v>
      </c>
      <c r="AU110" s="553" t="s">
        <v>2147</v>
      </c>
    </row>
    <row r="111" spans="2:47" ht="180" customHeight="1" x14ac:dyDescent="0.25">
      <c r="B111" s="967"/>
      <c r="C111" s="799"/>
      <c r="D111" s="839"/>
      <c r="E111" s="839"/>
      <c r="F111" s="839"/>
      <c r="G111" s="839"/>
      <c r="H111" s="957"/>
      <c r="I111" s="957"/>
      <c r="J111" s="957"/>
      <c r="K111" s="957"/>
      <c r="L111" s="487" t="s">
        <v>379</v>
      </c>
      <c r="M111" s="516" t="str">
        <f>'5-CONTROLES'!M114</f>
        <v>Verificación del nivel de implementación de las soluciones desarrolladas.</v>
      </c>
      <c r="N111" s="516" t="str">
        <f>'5-CONTROLES'!L114</f>
        <v>Lectura del indicador de nivel de implementación de las soluciones desarrolladas.</v>
      </c>
      <c r="O111" s="516" t="str">
        <f>'5-CONTROLES'!G114</f>
        <v>Subdirección de Sistemas de Información de Tierras</v>
      </c>
      <c r="P111" s="516" t="str">
        <f>'5-CONTROLES'!H114</f>
        <v>DIARIO</v>
      </c>
      <c r="Q111" s="954"/>
      <c r="R111" s="516" t="str">
        <f>'5-CONTROLES'!AC114</f>
        <v>Débil</v>
      </c>
      <c r="S111" s="516" t="str">
        <f>'5-CONTROLES'!AD114</f>
        <v>Fuerte</v>
      </c>
      <c r="T111" s="516" t="str">
        <f>'5-CONTROLES'!AE114</f>
        <v>Débil</v>
      </c>
      <c r="U111" s="839"/>
      <c r="V111" s="956"/>
      <c r="W111" s="956"/>
      <c r="X111" s="957"/>
      <c r="Y111" s="956"/>
      <c r="Z111" s="953"/>
      <c r="AA111" s="953"/>
      <c r="AB111" s="515" t="s">
        <v>483</v>
      </c>
      <c r="AC111" s="488"/>
      <c r="AD111" s="488"/>
      <c r="AE111" s="488"/>
      <c r="AF111" s="495"/>
      <c r="AG111" s="330"/>
      <c r="AH111" s="330"/>
      <c r="AI111" s="330"/>
      <c r="AJ111" s="330"/>
      <c r="AK111" s="330"/>
      <c r="AL111" s="330"/>
      <c r="AM111" s="330"/>
      <c r="AN111" s="330"/>
      <c r="AO111" s="330"/>
      <c r="AP111" s="330"/>
      <c r="AQ111" s="330"/>
      <c r="AR111" s="330"/>
      <c r="AS111" s="513"/>
      <c r="AT111" s="528"/>
      <c r="AU111" s="552"/>
    </row>
    <row r="112" spans="2:47" ht="180" hidden="1" customHeight="1" x14ac:dyDescent="0.25">
      <c r="B112" s="967"/>
      <c r="C112" s="799"/>
      <c r="D112" s="839"/>
      <c r="E112" s="839"/>
      <c r="F112" s="839"/>
      <c r="G112" s="839"/>
      <c r="H112" s="957"/>
      <c r="I112" s="957"/>
      <c r="J112" s="957"/>
      <c r="K112" s="957"/>
      <c r="L112" s="487" t="s">
        <v>675</v>
      </c>
      <c r="M112" s="516">
        <f>'5-CONTROLES'!M115</f>
        <v>0</v>
      </c>
      <c r="N112" s="516">
        <f>'5-CONTROLES'!L115</f>
        <v>0</v>
      </c>
      <c r="O112" s="516">
        <f>'5-CONTROLES'!G115</f>
        <v>0</v>
      </c>
      <c r="P112" s="516">
        <f>'5-CONTROLES'!H115</f>
        <v>0</v>
      </c>
      <c r="Q112" s="954"/>
      <c r="R112" s="516" t="str">
        <f>'5-CONTROLES'!AC115</f>
        <v>Débil</v>
      </c>
      <c r="S112" s="516">
        <f>'5-CONTROLES'!AD115</f>
        <v>0</v>
      </c>
      <c r="T112" s="516" t="str">
        <f>'5-CONTROLES'!AE115</f>
        <v>Débil</v>
      </c>
      <c r="U112" s="839"/>
      <c r="V112" s="956"/>
      <c r="W112" s="956"/>
      <c r="X112" s="957"/>
      <c r="Y112" s="956"/>
      <c r="Z112" s="953"/>
      <c r="AA112" s="953"/>
      <c r="AB112" s="515" t="s">
        <v>748</v>
      </c>
      <c r="AC112" s="488"/>
      <c r="AD112" s="488"/>
      <c r="AE112" s="488"/>
      <c r="AF112" s="495"/>
      <c r="AG112" s="513"/>
      <c r="AH112" s="513"/>
      <c r="AI112" s="513"/>
      <c r="AJ112" s="513"/>
      <c r="AK112" s="513"/>
      <c r="AL112" s="344"/>
      <c r="AM112" s="513"/>
      <c r="AN112" s="513"/>
      <c r="AO112" s="513"/>
      <c r="AP112" s="513"/>
      <c r="AQ112" s="513"/>
      <c r="AR112" s="513"/>
      <c r="AS112" s="513"/>
      <c r="AT112" s="514"/>
      <c r="AU112" s="549"/>
    </row>
    <row r="113" spans="2:47" ht="180" customHeight="1" x14ac:dyDescent="0.25">
      <c r="B113" s="967" t="str">
        <f>'3-IDENTIFICACIÓN DEL RIESGO'!B46</f>
        <v>Gestión de la Información</v>
      </c>
      <c r="C113" s="758">
        <v>36</v>
      </c>
      <c r="D113" s="839" t="str">
        <f>'3-IDENTIFICACIÓN DEL RIESGO'!G46</f>
        <v xml:space="preserve"> Información Topográfica inexacta que afecta la toma de decisiones en la Agencia.</v>
      </c>
      <c r="E113" s="839" t="str">
        <f>'3-IDENTIFICACIÓN DEL RIESGO'!N46</f>
        <v>Operativos</v>
      </c>
      <c r="F113" s="839" t="str">
        <f>'3-IDENTIFICACIÓN DEL RIESGO'!H46</f>
        <v>Equipos sin actualización de software.
Ausencia plan de mantenimiento de equipos</v>
      </c>
      <c r="G113" s="839"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957" t="str">
        <f>'4-VALORACIÓN DEL RIESGO'!Q45</f>
        <v>Probable</v>
      </c>
      <c r="I113" s="957" t="str">
        <f>'4-VALORACIÓN DEL RIESGO'!AA45</f>
        <v>Mayor</v>
      </c>
      <c r="J113" s="957" t="str">
        <f>'4-VALORACIÓN DEL RIESGO'!AB45</f>
        <v>Extremo</v>
      </c>
      <c r="K113" s="957" t="str">
        <f>'4-VALORACIÓN DEL RIESGO'!AC45</f>
        <v>Reducir</v>
      </c>
      <c r="L113" s="487" t="s">
        <v>380</v>
      </c>
      <c r="M113" s="516" t="str">
        <f>'5-CONTROLES'!M116</f>
        <v>Validación de equipos previa al uso de equipos topográficos</v>
      </c>
      <c r="N113" s="516" t="str">
        <f>'5-CONTROLES'!L116</f>
        <v>GINFO-F-006 - Hoja de vida de equipos
Cronograma de mantenimiento</v>
      </c>
      <c r="O113" s="516" t="str">
        <f>'5-CONTROLES'!G116</f>
        <v>Equipo Geografía y topografía</v>
      </c>
      <c r="P113" s="516" t="str">
        <f>'5-CONTROLES'!H116</f>
        <v>DIARIO</v>
      </c>
      <c r="Q113" s="954" t="s">
        <v>2014</v>
      </c>
      <c r="R113" s="516" t="str">
        <f>'5-CONTROLES'!AC116</f>
        <v>Débil</v>
      </c>
      <c r="S113" s="516" t="str">
        <f>'5-CONTROLES'!AD116</f>
        <v>Fuerte</v>
      </c>
      <c r="T113" s="516" t="str">
        <f>'5-CONTROLES'!AE116</f>
        <v>Débil</v>
      </c>
      <c r="U113" s="839" t="str">
        <f>'5-CONTROLES'!AI116</f>
        <v>Débil</v>
      </c>
      <c r="V113" s="956" t="str">
        <f>'5-CONTROLES'!AM116</f>
        <v>Probable</v>
      </c>
      <c r="W113" s="956" t="str">
        <f>'5-CONTROLES'!AQ116</f>
        <v>Mayor</v>
      </c>
      <c r="X113" s="957" t="str">
        <f>'5-CONTROLES'!AR116</f>
        <v>Extremo</v>
      </c>
      <c r="Y113" s="956" t="str">
        <f>'5-CONTROLES'!AT116</f>
        <v>Reducir</v>
      </c>
      <c r="Z113" s="953" t="s">
        <v>1947</v>
      </c>
      <c r="AA113" s="953" t="s">
        <v>1948</v>
      </c>
      <c r="AB113" s="515" t="s">
        <v>484</v>
      </c>
      <c r="AC113" s="488" t="s">
        <v>1942</v>
      </c>
      <c r="AD113" s="488" t="s">
        <v>2088</v>
      </c>
      <c r="AE113" s="488" t="s">
        <v>1943</v>
      </c>
      <c r="AF113" s="495">
        <v>1</v>
      </c>
      <c r="AG113" s="344"/>
      <c r="AH113" s="344"/>
      <c r="AI113" s="344"/>
      <c r="AJ113" s="344"/>
      <c r="AK113" s="344"/>
      <c r="AL113" s="344"/>
      <c r="AM113" s="344"/>
      <c r="AN113" s="344">
        <v>1</v>
      </c>
      <c r="AO113" s="344"/>
      <c r="AP113" s="344"/>
      <c r="AQ113" s="344"/>
      <c r="AR113" s="344"/>
      <c r="AS113" s="513">
        <f t="shared" si="1"/>
        <v>1</v>
      </c>
      <c r="AT113" s="531" t="s">
        <v>2218</v>
      </c>
      <c r="AU113" s="554" t="s">
        <v>2219</v>
      </c>
    </row>
    <row r="114" spans="2:47" ht="180" hidden="1" customHeight="1" x14ac:dyDescent="0.25">
      <c r="B114" s="967"/>
      <c r="C114" s="758"/>
      <c r="D114" s="839"/>
      <c r="E114" s="839"/>
      <c r="F114" s="839"/>
      <c r="G114" s="839"/>
      <c r="H114" s="957"/>
      <c r="I114" s="957"/>
      <c r="J114" s="957"/>
      <c r="K114" s="957"/>
      <c r="L114" s="487" t="s">
        <v>381</v>
      </c>
      <c r="M114" s="516">
        <f>'5-CONTROLES'!M117</f>
        <v>0</v>
      </c>
      <c r="N114" s="516">
        <f>'5-CONTROLES'!L117</f>
        <v>0</v>
      </c>
      <c r="O114" s="516">
        <f>'5-CONTROLES'!G117</f>
        <v>0</v>
      </c>
      <c r="P114" s="516">
        <f>'5-CONTROLES'!H117</f>
        <v>0</v>
      </c>
      <c r="Q114" s="954"/>
      <c r="R114" s="516" t="str">
        <f>'5-CONTROLES'!AC117</f>
        <v>Débil</v>
      </c>
      <c r="S114" s="516">
        <f>'5-CONTROLES'!AD117</f>
        <v>0</v>
      </c>
      <c r="T114" s="516" t="str">
        <f>'5-CONTROLES'!AE117</f>
        <v>Débil</v>
      </c>
      <c r="U114" s="839"/>
      <c r="V114" s="956"/>
      <c r="W114" s="956"/>
      <c r="X114" s="957"/>
      <c r="Y114" s="956"/>
      <c r="Z114" s="953"/>
      <c r="AA114" s="953"/>
      <c r="AB114" s="515" t="s">
        <v>485</v>
      </c>
      <c r="AC114" s="488"/>
      <c r="AD114" s="488"/>
      <c r="AE114" s="488"/>
      <c r="AF114" s="489"/>
      <c r="AG114" s="344"/>
      <c r="AH114" s="344"/>
      <c r="AI114" s="344"/>
      <c r="AJ114" s="344"/>
      <c r="AK114" s="344"/>
      <c r="AL114" s="344"/>
      <c r="AM114" s="344"/>
      <c r="AN114" s="344"/>
      <c r="AO114" s="344"/>
      <c r="AP114" s="344"/>
      <c r="AQ114" s="344"/>
      <c r="AR114" s="344"/>
      <c r="AS114" s="513"/>
      <c r="AT114" s="532"/>
      <c r="AU114" s="554"/>
    </row>
    <row r="115" spans="2:47" ht="180" hidden="1" customHeight="1" x14ac:dyDescent="0.25">
      <c r="B115" s="967"/>
      <c r="C115" s="758"/>
      <c r="D115" s="839"/>
      <c r="E115" s="839"/>
      <c r="F115" s="839"/>
      <c r="G115" s="839"/>
      <c r="H115" s="957"/>
      <c r="I115" s="957"/>
      <c r="J115" s="957"/>
      <c r="K115" s="957"/>
      <c r="L115" s="487" t="s">
        <v>676</v>
      </c>
      <c r="M115" s="516">
        <f>'5-CONTROLES'!M118</f>
        <v>0</v>
      </c>
      <c r="N115" s="516">
        <f>'5-CONTROLES'!L118</f>
        <v>0</v>
      </c>
      <c r="O115" s="516">
        <f>'5-CONTROLES'!G118</f>
        <v>0</v>
      </c>
      <c r="P115" s="516">
        <f>'5-CONTROLES'!H118</f>
        <v>0</v>
      </c>
      <c r="Q115" s="954"/>
      <c r="R115" s="516" t="str">
        <f>'5-CONTROLES'!AC118</f>
        <v>Débil</v>
      </c>
      <c r="S115" s="516">
        <f>'5-CONTROLES'!AD118</f>
        <v>0</v>
      </c>
      <c r="T115" s="516" t="str">
        <f>'5-CONTROLES'!AE118</f>
        <v>Débil</v>
      </c>
      <c r="U115" s="839"/>
      <c r="V115" s="956"/>
      <c r="W115" s="956"/>
      <c r="X115" s="957"/>
      <c r="Y115" s="956"/>
      <c r="Z115" s="953"/>
      <c r="AA115" s="953"/>
      <c r="AB115" s="515" t="s">
        <v>749</v>
      </c>
      <c r="AC115" s="488"/>
      <c r="AD115" s="488"/>
      <c r="AE115" s="488"/>
      <c r="AF115" s="489"/>
      <c r="AG115" s="344"/>
      <c r="AH115" s="344"/>
      <c r="AI115" s="344"/>
      <c r="AJ115" s="344"/>
      <c r="AK115" s="344"/>
      <c r="AL115" s="344"/>
      <c r="AM115" s="344"/>
      <c r="AN115" s="344"/>
      <c r="AO115" s="344"/>
      <c r="AP115" s="344"/>
      <c r="AQ115" s="344"/>
      <c r="AR115" s="344"/>
      <c r="AS115" s="513"/>
      <c r="AT115" s="532"/>
      <c r="AU115" s="554"/>
    </row>
    <row r="116" spans="2:47" ht="180" customHeight="1" x14ac:dyDescent="0.25">
      <c r="B116" s="967" t="str">
        <f>'3-IDENTIFICACIÓN DEL RIESGO'!B47</f>
        <v>Gestión de la Información</v>
      </c>
      <c r="C116" s="758">
        <v>37</v>
      </c>
      <c r="D116" s="839" t="str">
        <f>'3-IDENTIFICACIÓN DEL RIESGO'!G47</f>
        <v>Entrega de información Topográfica fuera de los tiempos requeridos.</v>
      </c>
      <c r="E116" s="839" t="str">
        <f>'3-IDENTIFICACIÓN DEL RIESGO'!N47</f>
        <v>De Cumplimiento</v>
      </c>
      <c r="F116" s="839"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839" t="str">
        <f>'3-IDENTIFICACIÓN DEL RIESGO'!L47</f>
        <v>No tener a tiempo la información completa y adecuada de los servicios solicitados.
Sanciones jurídicas por incumplimiento de fallos con relación a tiempos de entrega de informes topográficos.</v>
      </c>
      <c r="H116" s="957" t="str">
        <f>'4-VALORACIÓN DEL RIESGO'!Q46</f>
        <v>Casi seguro</v>
      </c>
      <c r="I116" s="957" t="str">
        <f>'4-VALORACIÓN DEL RIESGO'!AA46</f>
        <v>Moderado</v>
      </c>
      <c r="J116" s="957" t="str">
        <f>'4-VALORACIÓN DEL RIESGO'!AB46</f>
        <v>Extremo</v>
      </c>
      <c r="K116" s="957" t="str">
        <f>'4-VALORACIÓN DEL RIESGO'!AC46</f>
        <v>Reducir</v>
      </c>
      <c r="L116" s="487" t="s">
        <v>382</v>
      </c>
      <c r="M116" s="516" t="str">
        <f>'5-CONTROLES'!M119</f>
        <v>Verificación de tiempós transcurridos en las etapas del proceso.</v>
      </c>
      <c r="N116" s="516" t="str">
        <f>'5-CONTROLES'!L119</f>
        <v>Tabla de control de actividades con fechas de recepción, asignación, aprobación y entrega.</v>
      </c>
      <c r="O116" s="516" t="str">
        <f>'5-CONTROLES'!G119</f>
        <v>Equipo Geografía y topografía</v>
      </c>
      <c r="P116" s="516" t="str">
        <f>'5-CONTROLES'!H119</f>
        <v>DIARIO</v>
      </c>
      <c r="Q116" s="954" t="s">
        <v>1946</v>
      </c>
      <c r="R116" s="516" t="str">
        <f>'5-CONTROLES'!AC119</f>
        <v>Débil</v>
      </c>
      <c r="S116" s="516" t="str">
        <f>'5-CONTROLES'!AD119</f>
        <v>Fuerte</v>
      </c>
      <c r="T116" s="516" t="str">
        <f>'5-CONTROLES'!AE119</f>
        <v>Débil</v>
      </c>
      <c r="U116" s="839" t="str">
        <f>'5-CONTROLES'!AI119</f>
        <v>Débil</v>
      </c>
      <c r="V116" s="957" t="str">
        <f>'5-CONTROLES'!AM119</f>
        <v>Casi Seguro</v>
      </c>
      <c r="W116" s="957" t="str">
        <f>'5-CONTROLES'!AQ119</f>
        <v>Moderado</v>
      </c>
      <c r="X116" s="957" t="str">
        <f>'5-CONTROLES'!AR119</f>
        <v>Extremo</v>
      </c>
      <c r="Y116" s="957" t="str">
        <f>'5-CONTROLES'!AT119</f>
        <v>Reducir</v>
      </c>
      <c r="Z116" s="955" t="s">
        <v>1949</v>
      </c>
      <c r="AA116" s="955" t="s">
        <v>1950</v>
      </c>
      <c r="AB116" s="515" t="s">
        <v>486</v>
      </c>
      <c r="AC116" s="488" t="s">
        <v>2015</v>
      </c>
      <c r="AD116" s="488" t="s">
        <v>2088</v>
      </c>
      <c r="AE116" s="488" t="s">
        <v>1943</v>
      </c>
      <c r="AF116" s="495">
        <v>1</v>
      </c>
      <c r="AG116" s="344"/>
      <c r="AH116" s="344"/>
      <c r="AI116" s="344"/>
      <c r="AJ116" s="344"/>
      <c r="AK116" s="344"/>
      <c r="AL116" s="344"/>
      <c r="AM116" s="344"/>
      <c r="AN116" s="344">
        <v>1</v>
      </c>
      <c r="AO116" s="344"/>
      <c r="AP116" s="344"/>
      <c r="AQ116" s="344"/>
      <c r="AR116" s="344"/>
      <c r="AS116" s="513">
        <f t="shared" si="1"/>
        <v>1</v>
      </c>
      <c r="AT116" s="531" t="s">
        <v>2220</v>
      </c>
      <c r="AU116" s="554" t="s">
        <v>2221</v>
      </c>
    </row>
    <row r="117" spans="2:47" ht="180" hidden="1" customHeight="1" x14ac:dyDescent="0.25">
      <c r="B117" s="967"/>
      <c r="C117" s="758"/>
      <c r="D117" s="839"/>
      <c r="E117" s="839"/>
      <c r="F117" s="839"/>
      <c r="G117" s="839"/>
      <c r="H117" s="957"/>
      <c r="I117" s="957"/>
      <c r="J117" s="957"/>
      <c r="K117" s="957"/>
      <c r="L117" s="487" t="s">
        <v>383</v>
      </c>
      <c r="M117" s="516">
        <f>'5-CONTROLES'!M120</f>
        <v>0</v>
      </c>
      <c r="N117" s="516">
        <f>'5-CONTROLES'!L120</f>
        <v>0</v>
      </c>
      <c r="O117" s="516">
        <f>'5-CONTROLES'!G120</f>
        <v>0</v>
      </c>
      <c r="P117" s="516">
        <f>'5-CONTROLES'!H120</f>
        <v>0</v>
      </c>
      <c r="Q117" s="954"/>
      <c r="R117" s="516" t="str">
        <f>'5-CONTROLES'!AC120</f>
        <v>Débil</v>
      </c>
      <c r="S117" s="516">
        <f>'5-CONTROLES'!AD120</f>
        <v>0</v>
      </c>
      <c r="T117" s="516" t="str">
        <f>'5-CONTROLES'!AE120</f>
        <v>Débil</v>
      </c>
      <c r="U117" s="839"/>
      <c r="V117" s="957"/>
      <c r="W117" s="957"/>
      <c r="X117" s="957"/>
      <c r="Y117" s="957"/>
      <c r="Z117" s="955"/>
      <c r="AA117" s="955"/>
      <c r="AB117" s="515" t="s">
        <v>487</v>
      </c>
      <c r="AC117" s="488"/>
      <c r="AD117" s="488"/>
      <c r="AE117" s="488"/>
      <c r="AF117" s="489"/>
      <c r="AG117" s="344"/>
      <c r="AH117" s="344"/>
      <c r="AI117" s="344"/>
      <c r="AJ117" s="344"/>
      <c r="AK117" s="344"/>
      <c r="AL117" s="344"/>
      <c r="AM117" s="344"/>
      <c r="AN117" s="344"/>
      <c r="AO117" s="344"/>
      <c r="AP117" s="344"/>
      <c r="AQ117" s="344"/>
      <c r="AR117" s="344"/>
      <c r="AS117" s="513"/>
      <c r="AT117" s="532"/>
      <c r="AU117" s="554"/>
    </row>
    <row r="118" spans="2:47" ht="180" hidden="1" customHeight="1" x14ac:dyDescent="0.25">
      <c r="B118" s="967"/>
      <c r="C118" s="758"/>
      <c r="D118" s="839"/>
      <c r="E118" s="839"/>
      <c r="F118" s="839"/>
      <c r="G118" s="839"/>
      <c r="H118" s="957"/>
      <c r="I118" s="957"/>
      <c r="J118" s="957"/>
      <c r="K118" s="957"/>
      <c r="L118" s="487" t="s">
        <v>677</v>
      </c>
      <c r="M118" s="516">
        <f>'5-CONTROLES'!M121</f>
        <v>0</v>
      </c>
      <c r="N118" s="516">
        <f>'5-CONTROLES'!L121</f>
        <v>0</v>
      </c>
      <c r="O118" s="516">
        <f>'5-CONTROLES'!G121</f>
        <v>0</v>
      </c>
      <c r="P118" s="516">
        <f>'5-CONTROLES'!H121</f>
        <v>0</v>
      </c>
      <c r="Q118" s="954"/>
      <c r="R118" s="516" t="str">
        <f>'5-CONTROLES'!AC121</f>
        <v>Débil</v>
      </c>
      <c r="S118" s="516">
        <f>'5-CONTROLES'!AD121</f>
        <v>0</v>
      </c>
      <c r="T118" s="516" t="str">
        <f>'5-CONTROLES'!AE121</f>
        <v>Débil</v>
      </c>
      <c r="U118" s="839"/>
      <c r="V118" s="957"/>
      <c r="W118" s="957"/>
      <c r="X118" s="957"/>
      <c r="Y118" s="957"/>
      <c r="Z118" s="955"/>
      <c r="AA118" s="955"/>
      <c r="AB118" s="515" t="s">
        <v>750</v>
      </c>
      <c r="AC118" s="488"/>
      <c r="AD118" s="488"/>
      <c r="AE118" s="488"/>
      <c r="AF118" s="489"/>
      <c r="AG118" s="513"/>
      <c r="AH118" s="513"/>
      <c r="AI118" s="513"/>
      <c r="AJ118" s="513"/>
      <c r="AK118" s="513"/>
      <c r="AL118" s="513"/>
      <c r="AM118" s="513"/>
      <c r="AN118" s="513"/>
      <c r="AO118" s="513"/>
      <c r="AP118" s="513"/>
      <c r="AQ118" s="513"/>
      <c r="AR118" s="513"/>
      <c r="AS118" s="513"/>
      <c r="AT118" s="514"/>
      <c r="AU118" s="549"/>
    </row>
    <row r="119" spans="2:47" ht="180" customHeight="1" x14ac:dyDescent="0.25">
      <c r="B119" s="967" t="str">
        <f>'3-IDENTIFICACIÓN DEL RIESGO'!B48</f>
        <v>Gestión de la Información</v>
      </c>
      <c r="C119" s="758">
        <v>38</v>
      </c>
      <c r="D119" s="839" t="str">
        <f>'3-IDENTIFICACIÓN DEL RIESGO'!G48</f>
        <v>Entrega de información fuera de los estándares y requisitos técnicos mínimos.</v>
      </c>
      <c r="E119" s="839" t="str">
        <f>'3-IDENTIFICACIÓN DEL RIESGO'!N48</f>
        <v>Operativos</v>
      </c>
      <c r="F119" s="839" t="str">
        <f>'3-IDENTIFICACIÓN DEL RIESGO'!H48</f>
        <v>Error en la manipulación de equipos y software de los mismos para la toma de datos y el procesamiento de información topográfica.
Productos no cumplen con los requisitos mínimos técnicos definidos.</v>
      </c>
      <c r="G119" s="839" t="str">
        <f>'3-IDENTIFICACIÓN DEL RIESGO'!L48</f>
        <v>Conceptos de cabida y linderos errados en su definición general.
Perdida de información por mala manipulación del software obligando reprocesos en campo y oficina.</v>
      </c>
      <c r="H119" s="957" t="str">
        <f>'4-VALORACIÓN DEL RIESGO'!Q47</f>
        <v>Probable</v>
      </c>
      <c r="I119" s="957" t="str">
        <f>'4-VALORACIÓN DEL RIESGO'!AA47</f>
        <v>Mayor</v>
      </c>
      <c r="J119" s="957" t="str">
        <f>'4-VALORACIÓN DEL RIESGO'!AB47</f>
        <v>Extremo</v>
      </c>
      <c r="K119" s="957" t="str">
        <f>'4-VALORACIÓN DEL RIESGO'!AC47</f>
        <v>Reducir</v>
      </c>
      <c r="L119" s="487" t="s">
        <v>384</v>
      </c>
      <c r="M119" s="516" t="str">
        <f>'5-CONTROLES'!M122</f>
        <v>Verificación de la calidad de la información topográfica recibida.</v>
      </c>
      <c r="N119" s="516" t="str">
        <f>'5-CONTROLES'!L122</f>
        <v>Tabla de control de actividades, campo de aseguramiento de calidad.</v>
      </c>
      <c r="O119" s="516" t="str">
        <f>'5-CONTROLES'!G122</f>
        <v>Equipo Geografía y topografía</v>
      </c>
      <c r="P119" s="516" t="str">
        <f>'5-CONTROLES'!H122</f>
        <v>DIARIO</v>
      </c>
      <c r="Q119" s="954" t="s">
        <v>2016</v>
      </c>
      <c r="R119" s="516" t="str">
        <f>'5-CONTROLES'!AC122</f>
        <v>Débil</v>
      </c>
      <c r="S119" s="516" t="str">
        <f>'5-CONTROLES'!AD122</f>
        <v>Fuerte</v>
      </c>
      <c r="T119" s="516" t="str">
        <f>'5-CONTROLES'!AE122</f>
        <v>Débil</v>
      </c>
      <c r="U119" s="839" t="str">
        <f>'5-CONTROLES'!AI122</f>
        <v>Débil</v>
      </c>
      <c r="V119" s="956" t="str">
        <f>'5-CONTROLES'!AM122</f>
        <v>Probable</v>
      </c>
      <c r="W119" s="956" t="str">
        <f>'5-CONTROLES'!AQ122</f>
        <v>Mayor</v>
      </c>
      <c r="X119" s="957" t="str">
        <f>'5-CONTROLES'!AR122</f>
        <v>Extremo</v>
      </c>
      <c r="Y119" s="956" t="str">
        <f>'5-CONTROLES'!AT122</f>
        <v>Reducir</v>
      </c>
      <c r="Z119" s="953" t="s">
        <v>1951</v>
      </c>
      <c r="AA119" s="953" t="s">
        <v>1952</v>
      </c>
      <c r="AB119" s="515" t="s">
        <v>488</v>
      </c>
      <c r="AC119" s="488" t="s">
        <v>1953</v>
      </c>
      <c r="AD119" s="488" t="s">
        <v>2088</v>
      </c>
      <c r="AE119" s="488" t="s">
        <v>1944</v>
      </c>
      <c r="AF119" s="495">
        <v>1</v>
      </c>
      <c r="AG119" s="513"/>
      <c r="AH119" s="513"/>
      <c r="AI119" s="513"/>
      <c r="AJ119" s="333"/>
      <c r="AK119" s="513"/>
      <c r="AL119" s="513"/>
      <c r="AM119" s="513"/>
      <c r="AN119" s="513">
        <v>1</v>
      </c>
      <c r="AO119" s="513"/>
      <c r="AP119" s="513"/>
      <c r="AQ119" s="513"/>
      <c r="AR119" s="513"/>
      <c r="AS119" s="513">
        <f t="shared" si="1"/>
        <v>1</v>
      </c>
      <c r="AT119" s="523" t="s">
        <v>2218</v>
      </c>
      <c r="AU119" s="549" t="s">
        <v>2222</v>
      </c>
    </row>
    <row r="120" spans="2:47" ht="180" hidden="1" customHeight="1" x14ac:dyDescent="0.25">
      <c r="B120" s="967"/>
      <c r="C120" s="758"/>
      <c r="D120" s="839"/>
      <c r="E120" s="839"/>
      <c r="F120" s="839"/>
      <c r="G120" s="839"/>
      <c r="H120" s="957"/>
      <c r="I120" s="957"/>
      <c r="J120" s="957"/>
      <c r="K120" s="957"/>
      <c r="L120" s="487" t="s">
        <v>385</v>
      </c>
      <c r="M120" s="516">
        <f>'5-CONTROLES'!M123</f>
        <v>0</v>
      </c>
      <c r="N120" s="516">
        <f>'5-CONTROLES'!L123</f>
        <v>0</v>
      </c>
      <c r="O120" s="516">
        <f>'5-CONTROLES'!G123</f>
        <v>0</v>
      </c>
      <c r="P120" s="516">
        <f>'5-CONTROLES'!H123</f>
        <v>0</v>
      </c>
      <c r="Q120" s="954"/>
      <c r="R120" s="516" t="str">
        <f>'5-CONTROLES'!AC123</f>
        <v>Débil</v>
      </c>
      <c r="S120" s="516">
        <f>'5-CONTROLES'!AD123</f>
        <v>0</v>
      </c>
      <c r="T120" s="516" t="str">
        <f>'5-CONTROLES'!AE123</f>
        <v>Débil</v>
      </c>
      <c r="U120" s="839"/>
      <c r="V120" s="956"/>
      <c r="W120" s="956"/>
      <c r="X120" s="957"/>
      <c r="Y120" s="956"/>
      <c r="Z120" s="953"/>
      <c r="AA120" s="953"/>
      <c r="AB120" s="515" t="s">
        <v>489</v>
      </c>
      <c r="AC120" s="488" t="s">
        <v>2017</v>
      </c>
      <c r="AD120" s="488" t="s">
        <v>2088</v>
      </c>
      <c r="AE120" s="488" t="s">
        <v>1944</v>
      </c>
      <c r="AF120" s="495">
        <v>1</v>
      </c>
      <c r="AG120" s="513"/>
      <c r="AH120" s="513"/>
      <c r="AI120" s="513"/>
      <c r="AJ120" s="333"/>
      <c r="AK120" s="513"/>
      <c r="AL120" s="513"/>
      <c r="AM120" s="513"/>
      <c r="AN120" s="513">
        <v>1</v>
      </c>
      <c r="AO120" s="513"/>
      <c r="AP120" s="513"/>
      <c r="AQ120" s="513"/>
      <c r="AR120" s="513"/>
      <c r="AS120" s="513">
        <f t="shared" si="1"/>
        <v>1</v>
      </c>
      <c r="AT120" s="523" t="s">
        <v>2218</v>
      </c>
      <c r="AU120" s="549" t="s">
        <v>2223</v>
      </c>
    </row>
    <row r="121" spans="2:47" ht="180" hidden="1" customHeight="1" x14ac:dyDescent="0.25">
      <c r="B121" s="967"/>
      <c r="C121" s="758"/>
      <c r="D121" s="839"/>
      <c r="E121" s="839"/>
      <c r="F121" s="839"/>
      <c r="G121" s="839"/>
      <c r="H121" s="957"/>
      <c r="I121" s="957"/>
      <c r="J121" s="957"/>
      <c r="K121" s="957"/>
      <c r="L121" s="487" t="s">
        <v>678</v>
      </c>
      <c r="M121" s="516">
        <f>'5-CONTROLES'!M124</f>
        <v>0</v>
      </c>
      <c r="N121" s="516">
        <f>'5-CONTROLES'!L124</f>
        <v>0</v>
      </c>
      <c r="O121" s="516">
        <f>'5-CONTROLES'!G124</f>
        <v>0</v>
      </c>
      <c r="P121" s="516">
        <f>'5-CONTROLES'!H124</f>
        <v>0</v>
      </c>
      <c r="Q121" s="954"/>
      <c r="R121" s="516" t="str">
        <f>'5-CONTROLES'!AC124</f>
        <v>Débil</v>
      </c>
      <c r="S121" s="516">
        <f>'5-CONTROLES'!AD124</f>
        <v>0</v>
      </c>
      <c r="T121" s="516" t="str">
        <f>'5-CONTROLES'!AE124</f>
        <v>Débil</v>
      </c>
      <c r="U121" s="839"/>
      <c r="V121" s="956"/>
      <c r="W121" s="956"/>
      <c r="X121" s="957"/>
      <c r="Y121" s="956"/>
      <c r="Z121" s="953"/>
      <c r="AA121" s="953"/>
      <c r="AB121" s="515" t="s">
        <v>751</v>
      </c>
      <c r="AC121" s="488"/>
      <c r="AD121" s="488"/>
      <c r="AE121" s="488"/>
      <c r="AF121" s="489"/>
      <c r="AG121" s="513"/>
      <c r="AH121" s="513"/>
      <c r="AI121" s="513"/>
      <c r="AJ121" s="333"/>
      <c r="AK121" s="513"/>
      <c r="AL121" s="513"/>
      <c r="AM121" s="513"/>
      <c r="AN121" s="513"/>
      <c r="AO121" s="513"/>
      <c r="AP121" s="513"/>
      <c r="AQ121" s="513"/>
      <c r="AR121" s="513"/>
      <c r="AS121" s="513"/>
      <c r="AT121" s="514"/>
      <c r="AU121" s="549"/>
    </row>
    <row r="122" spans="2:47" ht="180" customHeight="1" thickBot="1" x14ac:dyDescent="0.3">
      <c r="B122" s="967" t="str">
        <f>'3-IDENTIFICACIÓN DEL RIESGO'!B49</f>
        <v>Gestión de la Información</v>
      </c>
      <c r="C122" s="758">
        <v>39</v>
      </c>
      <c r="D122" s="839" t="str">
        <f>'3-IDENTIFICACIÓN DEL RIESGO'!G49</f>
        <v>Incumplir los Acuerdos de niveles de servicio (SLA) de la mesa de servicios de TI</v>
      </c>
      <c r="E122" s="839" t="str">
        <f>'3-IDENTIFICACIÓN DEL RIESGO'!N49</f>
        <v>Operativos</v>
      </c>
      <c r="F122" s="839"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839" t="str">
        <f>'3-IDENTIFICACIÓN DEL RIESGO'!L49</f>
        <v>Demoras en la realización de actividades por parte de los usuarios de la Agencia
Pérdida de credibilidad y confianza en las áreas de TI
Insatisfacción de los usuarios externos en la atención de los requerimientos</v>
      </c>
      <c r="H122" s="957" t="str">
        <f>'4-VALORACIÓN DEL RIESGO'!Q48</f>
        <v>Probable</v>
      </c>
      <c r="I122" s="957" t="str">
        <f>'4-VALORACIÓN DEL RIESGO'!AA48</f>
        <v>Mayor</v>
      </c>
      <c r="J122" s="957" t="str">
        <f>'4-VALORACIÓN DEL RIESGO'!AB48</f>
        <v>Extremo</v>
      </c>
      <c r="K122" s="957" t="str">
        <f>'4-VALORACIÓN DEL RIESGO'!AC48</f>
        <v>Reducir</v>
      </c>
      <c r="L122" s="487" t="s">
        <v>386</v>
      </c>
      <c r="M122" s="516" t="str">
        <f>'5-CONTROLES'!M125</f>
        <v>Seguimiento a los acuerdos de servicios de TI</v>
      </c>
      <c r="N122" s="516" t="str">
        <f>'5-CONTROLES'!L125</f>
        <v>Informe de seguimiento a los acuerdos de servicios de TI</v>
      </c>
      <c r="O122" s="516" t="str">
        <f>'5-CONTROLES'!G125</f>
        <v>Subdirección Administrativa y Financiera</v>
      </c>
      <c r="P122" s="516" t="str">
        <f>'5-CONTROLES'!H125</f>
        <v>MENSUAL</v>
      </c>
      <c r="Q122" s="954" t="s">
        <v>1872</v>
      </c>
      <c r="R122" s="516" t="str">
        <f>'5-CONTROLES'!AC125</f>
        <v>Débil</v>
      </c>
      <c r="S122" s="516" t="str">
        <f>'5-CONTROLES'!AD125</f>
        <v>Fuerte</v>
      </c>
      <c r="T122" s="516" t="str">
        <f>'5-CONTROLES'!AE125</f>
        <v>Débil</v>
      </c>
      <c r="U122" s="839" t="str">
        <f>'5-CONTROLES'!AI125</f>
        <v>Débil</v>
      </c>
      <c r="V122" s="956" t="str">
        <f>'5-CONTROLES'!AM125</f>
        <v>Probable</v>
      </c>
      <c r="W122" s="956" t="str">
        <f>'5-CONTROLES'!AQ125</f>
        <v>Mayor</v>
      </c>
      <c r="X122" s="957" t="str">
        <f>'5-CONTROLES'!AR125</f>
        <v>Extremo</v>
      </c>
      <c r="Y122" s="956" t="str">
        <f>'5-CONTROLES'!AT125</f>
        <v>Reducir</v>
      </c>
      <c r="Z122" s="953" t="s">
        <v>1895</v>
      </c>
      <c r="AA122" s="953" t="s">
        <v>1896</v>
      </c>
      <c r="AB122" s="515" t="s">
        <v>490</v>
      </c>
      <c r="AC122" s="496" t="s">
        <v>2101</v>
      </c>
      <c r="AD122" s="496" t="s">
        <v>1146</v>
      </c>
      <c r="AE122" s="496" t="s">
        <v>2102</v>
      </c>
      <c r="AF122" s="497">
        <v>1</v>
      </c>
      <c r="AG122" s="513"/>
      <c r="AH122" s="513"/>
      <c r="AI122" s="513"/>
      <c r="AJ122" s="333"/>
      <c r="AK122" s="513"/>
      <c r="AL122" s="513"/>
      <c r="AM122" s="513"/>
      <c r="AN122" s="513"/>
      <c r="AO122" s="513"/>
      <c r="AP122" s="513"/>
      <c r="AQ122" s="513">
        <v>1</v>
      </c>
      <c r="AR122" s="513"/>
      <c r="AS122" s="513">
        <f t="shared" si="1"/>
        <v>1</v>
      </c>
      <c r="AT122" s="514" t="s">
        <v>2224</v>
      </c>
      <c r="AU122" s="549" t="s">
        <v>2225</v>
      </c>
    </row>
    <row r="123" spans="2:47" ht="180" hidden="1" customHeight="1" x14ac:dyDescent="0.25">
      <c r="B123" s="967"/>
      <c r="C123" s="758"/>
      <c r="D123" s="839"/>
      <c r="E123" s="839"/>
      <c r="F123" s="839"/>
      <c r="G123" s="839"/>
      <c r="H123" s="957"/>
      <c r="I123" s="957"/>
      <c r="J123" s="957"/>
      <c r="K123" s="957"/>
      <c r="L123" s="487" t="s">
        <v>387</v>
      </c>
      <c r="M123" s="516">
        <f>'5-CONTROLES'!M126</f>
        <v>0</v>
      </c>
      <c r="N123" s="516">
        <f>'5-CONTROLES'!L126</f>
        <v>0</v>
      </c>
      <c r="O123" s="516">
        <f>'5-CONTROLES'!G126</f>
        <v>0</v>
      </c>
      <c r="P123" s="516">
        <f>'5-CONTROLES'!H126</f>
        <v>0</v>
      </c>
      <c r="Q123" s="954"/>
      <c r="R123" s="516" t="str">
        <f>'5-CONTROLES'!AC126</f>
        <v>Débil</v>
      </c>
      <c r="S123" s="516">
        <f>'5-CONTROLES'!AD126</f>
        <v>0</v>
      </c>
      <c r="T123" s="516" t="str">
        <f>'5-CONTROLES'!AE126</f>
        <v>Débil</v>
      </c>
      <c r="U123" s="839"/>
      <c r="V123" s="956"/>
      <c r="W123" s="956"/>
      <c r="X123" s="957"/>
      <c r="Y123" s="956"/>
      <c r="Z123" s="953"/>
      <c r="AA123" s="953"/>
      <c r="AB123" s="515" t="s">
        <v>491</v>
      </c>
      <c r="AC123" s="496" t="s">
        <v>2103</v>
      </c>
      <c r="AD123" s="496" t="s">
        <v>1146</v>
      </c>
      <c r="AE123" s="496" t="s">
        <v>2104</v>
      </c>
      <c r="AF123" s="491">
        <v>1</v>
      </c>
      <c r="AG123" s="513"/>
      <c r="AH123" s="513"/>
      <c r="AI123" s="513"/>
      <c r="AJ123" s="344">
        <v>1</v>
      </c>
      <c r="AK123" s="513"/>
      <c r="AL123" s="513"/>
      <c r="AM123" s="513"/>
      <c r="AN123" s="513"/>
      <c r="AO123" s="513"/>
      <c r="AP123" s="513"/>
      <c r="AQ123" s="513"/>
      <c r="AR123" s="513"/>
      <c r="AS123" s="513">
        <f t="shared" si="1"/>
        <v>1</v>
      </c>
      <c r="AT123" s="514" t="s">
        <v>2226</v>
      </c>
      <c r="AU123" s="549" t="s">
        <v>2227</v>
      </c>
    </row>
    <row r="124" spans="2:47" ht="180" hidden="1" customHeight="1" thickBot="1" x14ac:dyDescent="0.3">
      <c r="B124" s="967"/>
      <c r="C124" s="758"/>
      <c r="D124" s="839"/>
      <c r="E124" s="839"/>
      <c r="F124" s="839"/>
      <c r="G124" s="839"/>
      <c r="H124" s="957"/>
      <c r="I124" s="957"/>
      <c r="J124" s="957"/>
      <c r="K124" s="957"/>
      <c r="L124" s="487" t="s">
        <v>679</v>
      </c>
      <c r="M124" s="516">
        <f>'5-CONTROLES'!M127</f>
        <v>0</v>
      </c>
      <c r="N124" s="516">
        <f>'5-CONTROLES'!L127</f>
        <v>0</v>
      </c>
      <c r="O124" s="516">
        <f>'5-CONTROLES'!G127</f>
        <v>0</v>
      </c>
      <c r="P124" s="516">
        <f>'5-CONTROLES'!H127</f>
        <v>0</v>
      </c>
      <c r="Q124" s="954"/>
      <c r="R124" s="516" t="str">
        <f>'5-CONTROLES'!AC127</f>
        <v>Débil</v>
      </c>
      <c r="S124" s="516">
        <f>'5-CONTROLES'!AD127</f>
        <v>0</v>
      </c>
      <c r="T124" s="516" t="str">
        <f>'5-CONTROLES'!AE127</f>
        <v>Débil</v>
      </c>
      <c r="U124" s="839"/>
      <c r="V124" s="956"/>
      <c r="W124" s="956"/>
      <c r="X124" s="957"/>
      <c r="Y124" s="956"/>
      <c r="Z124" s="953"/>
      <c r="AA124" s="953"/>
      <c r="AB124" s="515" t="s">
        <v>752</v>
      </c>
      <c r="AC124" s="496" t="s">
        <v>2105</v>
      </c>
      <c r="AD124" s="496" t="s">
        <v>1146</v>
      </c>
      <c r="AE124" s="496" t="s">
        <v>2106</v>
      </c>
      <c r="AF124" s="498">
        <v>1</v>
      </c>
      <c r="AG124" s="513"/>
      <c r="AH124" s="513"/>
      <c r="AI124" s="513"/>
      <c r="AJ124" s="333"/>
      <c r="AK124" s="513"/>
      <c r="AL124" s="521">
        <v>1</v>
      </c>
      <c r="AM124" s="513"/>
      <c r="AN124" s="513"/>
      <c r="AO124" s="513"/>
      <c r="AP124" s="513"/>
      <c r="AQ124" s="513"/>
      <c r="AR124" s="513"/>
      <c r="AS124" s="521">
        <f t="shared" si="1"/>
        <v>1</v>
      </c>
      <c r="AT124" s="514" t="s">
        <v>2228</v>
      </c>
      <c r="AU124" s="549" t="s">
        <v>2229</v>
      </c>
    </row>
    <row r="125" spans="2:47" ht="180" customHeight="1" x14ac:dyDescent="0.25">
      <c r="B125" s="967" t="str">
        <f>'3-IDENTIFICACIÓN DEL RIESGO'!B50</f>
        <v>Gestión de la Información</v>
      </c>
      <c r="C125" s="758">
        <v>40</v>
      </c>
      <c r="D125" s="839" t="str">
        <f>'3-IDENTIFICACIÓN DEL RIESGO'!G50</f>
        <v xml:space="preserve">
Incumplir los tiempos de entrega de desarrollo y ajustes a las aplicaciones de la Agencia.</v>
      </c>
      <c r="E125" s="839" t="str">
        <f>'3-IDENTIFICACIÓN DEL RIESGO'!N50</f>
        <v>Operativos</v>
      </c>
      <c r="F125" s="839" t="str">
        <f>'3-IDENTIFICACIÓN DEL RIESGO'!H50</f>
        <v>Deficiencia en la planeación del proyecto
Riesgos del proyecto materializados 
Adición de nuevos requerimientos por parte del usuario
Cambio de prioridades en los desarrollos debido a nuevas normatividades</v>
      </c>
      <c r="G125" s="839" t="str">
        <f>'3-IDENTIFICACIÓN DEL RIESGO'!L50</f>
        <v>Insatisfacción de los usuarios
Incumplimiento de los compromisos pactados con los Stakeholders (usuario) finales del sistema.
Afectación en el servicio requerido por parte de los stakeholders (usuarios)</v>
      </c>
      <c r="H125" s="957" t="str">
        <f>'4-VALORACIÓN DEL RIESGO'!Q49</f>
        <v>Casi seguro</v>
      </c>
      <c r="I125" s="957" t="str">
        <f>'4-VALORACIÓN DEL RIESGO'!AA49</f>
        <v>Mayor</v>
      </c>
      <c r="J125" s="957" t="str">
        <f>'4-VALORACIÓN DEL RIESGO'!AB49</f>
        <v>Extremo</v>
      </c>
      <c r="K125" s="957" t="str">
        <f>'4-VALORACIÓN DEL RIESGO'!AC49</f>
        <v>Reducir</v>
      </c>
      <c r="L125" s="487" t="s">
        <v>388</v>
      </c>
      <c r="M125" s="516" t="str">
        <f>'5-CONTROLES'!M128</f>
        <v xml:space="preserve"> Ejecutar Pruebas</v>
      </c>
      <c r="N125" s="516" t="str">
        <f>'5-CONTROLES'!L128</f>
        <v>Reporte de Team Foundation Server</v>
      </c>
      <c r="O125" s="516" t="str">
        <f>'5-CONTROLES'!G128</f>
        <v>Subdirección de Sistemas de Información de Tierras.</v>
      </c>
      <c r="P125" s="516" t="str">
        <f>'5-CONTROLES'!H128</f>
        <v>DIARIO</v>
      </c>
      <c r="Q125" s="954" t="s">
        <v>1873</v>
      </c>
      <c r="R125" s="516" t="str">
        <f>'5-CONTROLES'!AC128</f>
        <v>Fuerte</v>
      </c>
      <c r="S125" s="516" t="str">
        <f>'5-CONTROLES'!AD128</f>
        <v>Fuerte</v>
      </c>
      <c r="T125" s="516" t="str">
        <f>'5-CONTROLES'!AE128</f>
        <v>Fuerte</v>
      </c>
      <c r="U125" s="839" t="str">
        <f>'5-CONTROLES'!AI128</f>
        <v>Fuerte</v>
      </c>
      <c r="V125" s="956" t="str">
        <f>'5-CONTROLES'!AM128</f>
        <v>Posible</v>
      </c>
      <c r="W125" s="956" t="str">
        <f>'5-CONTROLES'!AQ128</f>
        <v>Mayor</v>
      </c>
      <c r="X125" s="957" t="str">
        <f>'5-CONTROLES'!AR128</f>
        <v>Extremo</v>
      </c>
      <c r="Y125" s="956" t="str">
        <f>'5-CONTROLES'!AT128</f>
        <v>Reducir</v>
      </c>
      <c r="Z125" s="953" t="s">
        <v>1897</v>
      </c>
      <c r="AA125" s="953" t="s">
        <v>1898</v>
      </c>
      <c r="AB125" s="492" t="s">
        <v>492</v>
      </c>
      <c r="AC125" s="496" t="s">
        <v>2107</v>
      </c>
      <c r="AD125" s="496" t="s">
        <v>1146</v>
      </c>
      <c r="AE125" s="496" t="s">
        <v>2108</v>
      </c>
      <c r="AF125" s="157">
        <v>1</v>
      </c>
      <c r="AG125" s="513"/>
      <c r="AH125" s="513"/>
      <c r="AI125" s="513"/>
      <c r="AJ125" s="333"/>
      <c r="AK125" s="513"/>
      <c r="AL125" s="513"/>
      <c r="AM125" s="513"/>
      <c r="AN125" s="513"/>
      <c r="AO125" s="513"/>
      <c r="AP125" s="513"/>
      <c r="AQ125" s="513">
        <v>1</v>
      </c>
      <c r="AR125" s="513"/>
      <c r="AS125" s="513">
        <f t="shared" si="1"/>
        <v>1</v>
      </c>
      <c r="AT125" s="514" t="s">
        <v>2230</v>
      </c>
      <c r="AU125" s="549" t="s">
        <v>2231</v>
      </c>
    </row>
    <row r="126" spans="2:47" ht="180" hidden="1" customHeight="1" x14ac:dyDescent="0.25">
      <c r="B126" s="967"/>
      <c r="C126" s="758"/>
      <c r="D126" s="839"/>
      <c r="E126" s="839"/>
      <c r="F126" s="839"/>
      <c r="G126" s="839"/>
      <c r="H126" s="957"/>
      <c r="I126" s="957"/>
      <c r="J126" s="957"/>
      <c r="K126" s="957"/>
      <c r="L126" s="487" t="s">
        <v>389</v>
      </c>
      <c r="M126" s="516">
        <f>'5-CONTROLES'!M129</f>
        <v>0</v>
      </c>
      <c r="N126" s="516">
        <f>'5-CONTROLES'!L129</f>
        <v>0</v>
      </c>
      <c r="O126" s="516">
        <f>'5-CONTROLES'!G129</f>
        <v>0</v>
      </c>
      <c r="P126" s="516">
        <f>'5-CONTROLES'!H129</f>
        <v>0</v>
      </c>
      <c r="Q126" s="954"/>
      <c r="R126" s="516" t="str">
        <f>'5-CONTROLES'!AC129</f>
        <v>Débil</v>
      </c>
      <c r="S126" s="516">
        <f>'5-CONTROLES'!AD129</f>
        <v>0</v>
      </c>
      <c r="T126" s="516" t="str">
        <f>'5-CONTROLES'!AE129</f>
        <v>Débil</v>
      </c>
      <c r="U126" s="839"/>
      <c r="V126" s="956"/>
      <c r="W126" s="956"/>
      <c r="X126" s="957"/>
      <c r="Y126" s="956"/>
      <c r="Z126" s="953"/>
      <c r="AA126" s="953"/>
      <c r="AB126" s="492" t="s">
        <v>493</v>
      </c>
      <c r="AC126" s="488"/>
      <c r="AD126" s="488"/>
      <c r="AE126" s="488"/>
      <c r="AF126" s="520"/>
      <c r="AG126" s="525"/>
      <c r="AH126" s="525"/>
      <c r="AI126" s="525"/>
      <c r="AJ126" s="533"/>
      <c r="AK126" s="525"/>
      <c r="AL126" s="525"/>
      <c r="AM126" s="525"/>
      <c r="AN126" s="525"/>
      <c r="AO126" s="525"/>
      <c r="AP126" s="525"/>
      <c r="AQ126" s="525"/>
      <c r="AR126" s="525"/>
      <c r="AS126" s="525"/>
      <c r="AT126" s="522"/>
      <c r="AU126" s="550"/>
    </row>
    <row r="127" spans="2:47" ht="180" hidden="1" customHeight="1" x14ac:dyDescent="0.25">
      <c r="B127" s="967"/>
      <c r="C127" s="758"/>
      <c r="D127" s="839"/>
      <c r="E127" s="839"/>
      <c r="F127" s="839"/>
      <c r="G127" s="839"/>
      <c r="H127" s="957"/>
      <c r="I127" s="957"/>
      <c r="J127" s="957"/>
      <c r="K127" s="957"/>
      <c r="L127" s="487" t="s">
        <v>680</v>
      </c>
      <c r="M127" s="516">
        <f>'5-CONTROLES'!M130</f>
        <v>0</v>
      </c>
      <c r="N127" s="516">
        <f>'5-CONTROLES'!L130</f>
        <v>0</v>
      </c>
      <c r="O127" s="516">
        <f>'5-CONTROLES'!G130</f>
        <v>0</v>
      </c>
      <c r="P127" s="516">
        <f>'5-CONTROLES'!H130</f>
        <v>0</v>
      </c>
      <c r="Q127" s="954"/>
      <c r="R127" s="516" t="str">
        <f>'5-CONTROLES'!AC130</f>
        <v>Débil</v>
      </c>
      <c r="S127" s="516">
        <f>'5-CONTROLES'!AD130</f>
        <v>0</v>
      </c>
      <c r="T127" s="516" t="str">
        <f>'5-CONTROLES'!AE130</f>
        <v>Débil</v>
      </c>
      <c r="U127" s="839"/>
      <c r="V127" s="956"/>
      <c r="W127" s="956"/>
      <c r="X127" s="957"/>
      <c r="Y127" s="956"/>
      <c r="Z127" s="953"/>
      <c r="AA127" s="953"/>
      <c r="AB127" s="492" t="s">
        <v>753</v>
      </c>
      <c r="AC127" s="488"/>
      <c r="AD127" s="488"/>
      <c r="AE127" s="488"/>
      <c r="AF127" s="520"/>
      <c r="AG127" s="513"/>
      <c r="AH127" s="513"/>
      <c r="AI127" s="513"/>
      <c r="AJ127" s="333"/>
      <c r="AK127" s="513"/>
      <c r="AL127" s="513"/>
      <c r="AM127" s="513"/>
      <c r="AN127" s="513"/>
      <c r="AO127" s="513"/>
      <c r="AP127" s="513"/>
      <c r="AQ127" s="513"/>
      <c r="AR127" s="513"/>
      <c r="AS127" s="513"/>
      <c r="AT127" s="514"/>
      <c r="AU127" s="549"/>
    </row>
    <row r="128" spans="2:47" ht="180" customHeight="1" x14ac:dyDescent="0.25">
      <c r="B128" s="967" t="str">
        <f>'3-IDENTIFICACIÓN DEL RIESGO'!B51</f>
        <v>Gestión de la Información</v>
      </c>
      <c r="C128" s="758">
        <v>41</v>
      </c>
      <c r="D128" s="839" t="str">
        <f>'3-IDENTIFICACIÓN DEL RIESGO'!G51</f>
        <v xml:space="preserve">Interrupción en la prestación de los servicios de TI </v>
      </c>
      <c r="E128" s="839" t="str">
        <f>'3-IDENTIFICACIÓN DEL RIESGO'!N51</f>
        <v>Tecnológicos</v>
      </c>
      <c r="F128" s="839"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839"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957" t="str">
        <f>'4-VALORACIÓN DEL RIESGO'!Q50</f>
        <v>Probable</v>
      </c>
      <c r="I128" s="957" t="str">
        <f>'4-VALORACIÓN DEL RIESGO'!AA50</f>
        <v>Catastrófico</v>
      </c>
      <c r="J128" s="957" t="str">
        <f>'4-VALORACIÓN DEL RIESGO'!AB50</f>
        <v>Extremo</v>
      </c>
      <c r="K128" s="957" t="str">
        <f>'4-VALORACIÓN DEL RIESGO'!AC50</f>
        <v>Reducir</v>
      </c>
      <c r="L128" s="487" t="s">
        <v>390</v>
      </c>
      <c r="M128" s="516" t="str">
        <f>'5-CONTROLES'!M131</f>
        <v>Actualización y parcheo de los sistemas operativos a las versiones actuales de los fabricantes.</v>
      </c>
      <c r="N128" s="516" t="str">
        <f>'5-CONTROLES'!L131</f>
        <v>Sistema operativo actualizado.</v>
      </c>
      <c r="O128" s="516" t="str">
        <f>'5-CONTROLES'!G131</f>
        <v>Secretaría General</v>
      </c>
      <c r="P128" s="516" t="str">
        <f>'5-CONTROLES'!H131</f>
        <v>MENSUAL</v>
      </c>
      <c r="Q128" s="954" t="s">
        <v>2018</v>
      </c>
      <c r="R128" s="516" t="str">
        <f>'5-CONTROLES'!AC131</f>
        <v>Fuerte</v>
      </c>
      <c r="S128" s="516" t="str">
        <f>'5-CONTROLES'!AD131</f>
        <v>Fuerte</v>
      </c>
      <c r="T128" s="516" t="str">
        <f>'5-CONTROLES'!AE131</f>
        <v>Fuerte</v>
      </c>
      <c r="U128" s="839" t="str">
        <f>'5-CONTROLES'!AI131</f>
        <v>Moderado</v>
      </c>
      <c r="V128" s="956" t="str">
        <f>'5-CONTROLES'!AM131</f>
        <v>Posible</v>
      </c>
      <c r="W128" s="956" t="str">
        <f>'5-CONTROLES'!AQ131</f>
        <v>Catastrófico</v>
      </c>
      <c r="X128" s="957" t="str">
        <f>'5-CONTROLES'!AR131</f>
        <v>Extremo</v>
      </c>
      <c r="Y128" s="956" t="str">
        <f>'5-CONTROLES'!AT131</f>
        <v>Reducir</v>
      </c>
      <c r="Z128" s="953" t="s">
        <v>1899</v>
      </c>
      <c r="AA128" s="953" t="s">
        <v>1900</v>
      </c>
      <c r="AB128" s="492" t="s">
        <v>494</v>
      </c>
      <c r="AC128" s="496" t="s">
        <v>2109</v>
      </c>
      <c r="AD128" s="496" t="s">
        <v>1146</v>
      </c>
      <c r="AE128" s="496" t="s">
        <v>2110</v>
      </c>
      <c r="AF128" s="511">
        <v>1</v>
      </c>
      <c r="AG128" s="513"/>
      <c r="AH128" s="513"/>
      <c r="AI128" s="513"/>
      <c r="AJ128" s="333"/>
      <c r="AK128" s="513"/>
      <c r="AL128" s="513">
        <v>1</v>
      </c>
      <c r="AM128" s="513"/>
      <c r="AN128" s="513"/>
      <c r="AO128" s="513"/>
      <c r="AP128" s="513"/>
      <c r="AQ128" s="513"/>
      <c r="AR128" s="513"/>
      <c r="AS128" s="513">
        <f t="shared" si="1"/>
        <v>1</v>
      </c>
      <c r="AT128" s="524" t="s">
        <v>2232</v>
      </c>
      <c r="AU128" s="550"/>
    </row>
    <row r="129" spans="2:47" ht="180" customHeight="1" thickBot="1" x14ac:dyDescent="0.3">
      <c r="B129" s="967"/>
      <c r="C129" s="758"/>
      <c r="D129" s="839"/>
      <c r="E129" s="839"/>
      <c r="F129" s="839"/>
      <c r="G129" s="839"/>
      <c r="H129" s="957"/>
      <c r="I129" s="957"/>
      <c r="J129" s="957"/>
      <c r="K129" s="957"/>
      <c r="L129" s="487" t="s">
        <v>391</v>
      </c>
      <c r="M129" s="516" t="str">
        <f>'5-CONTROLES'!M132</f>
        <v>Seguimiento a las alertas presentadas en la plataforma tecnológica.</v>
      </c>
      <c r="N129" s="516" t="str">
        <f>'5-CONTROLES'!L132</f>
        <v>Reporte de alertas detectadas</v>
      </c>
      <c r="O129" s="516" t="str">
        <f>'5-CONTROLES'!G132</f>
        <v>Secretaría General</v>
      </c>
      <c r="P129" s="516" t="str">
        <f>'5-CONTROLES'!H132</f>
        <v>DIARIO</v>
      </c>
      <c r="Q129" s="954"/>
      <c r="R129" s="516" t="str">
        <f>'5-CONTROLES'!AC132</f>
        <v>Débil</v>
      </c>
      <c r="S129" s="516" t="str">
        <f>'5-CONTROLES'!AD132</f>
        <v>Fuerte</v>
      </c>
      <c r="T129" s="516" t="str">
        <f>'5-CONTROLES'!AE132</f>
        <v>Débil</v>
      </c>
      <c r="U129" s="839"/>
      <c r="V129" s="956"/>
      <c r="W129" s="956"/>
      <c r="X129" s="957"/>
      <c r="Y129" s="956"/>
      <c r="Z129" s="953"/>
      <c r="AA129" s="953"/>
      <c r="AB129" s="492" t="s">
        <v>495</v>
      </c>
      <c r="AC129" s="496" t="s">
        <v>2111</v>
      </c>
      <c r="AD129" s="496" t="s">
        <v>1146</v>
      </c>
      <c r="AE129" s="496" t="s">
        <v>2112</v>
      </c>
      <c r="AF129" s="512">
        <v>1</v>
      </c>
      <c r="AG129" s="513"/>
      <c r="AH129" s="513"/>
      <c r="AI129" s="513"/>
      <c r="AJ129" s="333"/>
      <c r="AK129" s="513"/>
      <c r="AL129" s="513"/>
      <c r="AM129" s="513"/>
      <c r="AN129" s="513"/>
      <c r="AO129" s="513"/>
      <c r="AP129" s="513"/>
      <c r="AQ129" s="513"/>
      <c r="AR129" s="513">
        <v>1</v>
      </c>
      <c r="AS129" s="513">
        <f t="shared" si="1"/>
        <v>1</v>
      </c>
      <c r="AT129" s="514" t="s">
        <v>2233</v>
      </c>
      <c r="AU129" s="549" t="s">
        <v>2234</v>
      </c>
    </row>
    <row r="130" spans="2:47" ht="180" hidden="1" customHeight="1" thickBot="1" x14ac:dyDescent="0.3">
      <c r="B130" s="967"/>
      <c r="C130" s="758"/>
      <c r="D130" s="839"/>
      <c r="E130" s="839"/>
      <c r="F130" s="839"/>
      <c r="G130" s="839"/>
      <c r="H130" s="957"/>
      <c r="I130" s="957"/>
      <c r="J130" s="957"/>
      <c r="K130" s="957"/>
      <c r="L130" s="487" t="s">
        <v>681</v>
      </c>
      <c r="M130" s="516">
        <f>'5-CONTROLES'!M133</f>
        <v>0</v>
      </c>
      <c r="N130" s="516">
        <f>'5-CONTROLES'!L133</f>
        <v>0</v>
      </c>
      <c r="O130" s="516">
        <f>'5-CONTROLES'!G133</f>
        <v>0</v>
      </c>
      <c r="P130" s="516">
        <f>'5-CONTROLES'!H133</f>
        <v>0</v>
      </c>
      <c r="Q130" s="954"/>
      <c r="R130" s="516" t="str">
        <f>'5-CONTROLES'!AC133</f>
        <v>Débil</v>
      </c>
      <c r="S130" s="516">
        <f>'5-CONTROLES'!AD133</f>
        <v>0</v>
      </c>
      <c r="T130" s="516" t="str">
        <f>'5-CONTROLES'!AE133</f>
        <v>Débil</v>
      </c>
      <c r="U130" s="839"/>
      <c r="V130" s="956"/>
      <c r="W130" s="956"/>
      <c r="X130" s="957"/>
      <c r="Y130" s="956"/>
      <c r="Z130" s="953"/>
      <c r="AA130" s="953"/>
      <c r="AB130" s="492" t="s">
        <v>754</v>
      </c>
      <c r="AC130" s="496" t="s">
        <v>2113</v>
      </c>
      <c r="AD130" s="496" t="s">
        <v>1146</v>
      </c>
      <c r="AE130" s="496" t="s">
        <v>2114</v>
      </c>
      <c r="AF130" s="160">
        <v>1</v>
      </c>
      <c r="AG130" s="513"/>
      <c r="AH130" s="513"/>
      <c r="AI130" s="513"/>
      <c r="AJ130" s="513"/>
      <c r="AK130" s="513"/>
      <c r="AL130" s="513"/>
      <c r="AM130" s="513"/>
      <c r="AN130" s="513"/>
      <c r="AO130" s="513"/>
      <c r="AP130" s="513"/>
      <c r="AQ130" s="513"/>
      <c r="AR130" s="513">
        <v>1</v>
      </c>
      <c r="AS130" s="513">
        <f t="shared" si="1"/>
        <v>1</v>
      </c>
      <c r="AT130" s="514" t="s">
        <v>2235</v>
      </c>
      <c r="AU130" s="549" t="s">
        <v>2236</v>
      </c>
    </row>
    <row r="131" spans="2:47" ht="180" customHeight="1" x14ac:dyDescent="0.25">
      <c r="B131" s="967" t="str">
        <f>'3-IDENTIFICACIÓN DEL RIESGO'!B52</f>
        <v>Gestión de la Información</v>
      </c>
      <c r="C131" s="758">
        <v>42</v>
      </c>
      <c r="D131" s="839" t="str">
        <f>'3-IDENTIFICACIÓN DEL RIESGO'!G52</f>
        <v>Uso no autorizado para firmar documentos con la firma digital.</v>
      </c>
      <c r="E131" s="839" t="str">
        <f>'3-IDENTIFICACIÓN DEL RIESGO'!N52</f>
        <v>Operativos</v>
      </c>
      <c r="F131" s="839" t="str">
        <f>'3-IDENTIFICACIÓN DEL RIESGO'!H52</f>
        <v>Abuso de confianza
Desconocimiento del manejo adecuado de la firma digital
Utilización indebida de la firma digital
Entrega de las credenciales a terceros</v>
      </c>
      <c r="G131" s="839" t="str">
        <f>'3-IDENTIFICACIÓN DEL RIESGO'!L52</f>
        <v>Investigación y sanciones disciplinarias
Sanciones a la Agencia por parte de los entes de control
Deterioro de la imagen institucional
Extorción a propietario de las tierras
Entrega de predios a personas equivocadas</v>
      </c>
      <c r="H131" s="957" t="str">
        <f>'4-VALORACIÓN DEL RIESGO'!Q51</f>
        <v>Probable</v>
      </c>
      <c r="I131" s="957" t="str">
        <f>'4-VALORACIÓN DEL RIESGO'!AA51</f>
        <v>Catastrófico</v>
      </c>
      <c r="J131" s="957" t="str">
        <f>'4-VALORACIÓN DEL RIESGO'!AB51</f>
        <v>Extremo</v>
      </c>
      <c r="K131" s="957" t="str">
        <f>'4-VALORACIÓN DEL RIESGO'!AC51</f>
        <v>Reducir</v>
      </c>
      <c r="L131" s="487" t="s">
        <v>392</v>
      </c>
      <c r="M131" s="516" t="str">
        <f>'5-CONTROLES'!M134</f>
        <v>Verificación que hace ORFEO y PAABS al ingreso al aplicativo del usuario y contraseña para el uso de la firma digital.</v>
      </c>
      <c r="N131" s="516" t="str">
        <f>'5-CONTROLES'!L134</f>
        <v>Bases de datos de  ORFEO y PAABS  de las codificaciones que contiene el registro de la firma digital.</v>
      </c>
      <c r="O131" s="516" t="str">
        <f>'5-CONTROLES'!G134</f>
        <v>Secretaría General</v>
      </c>
      <c r="P131" s="516" t="str">
        <f>'5-CONTROLES'!H134</f>
        <v>DIARIO</v>
      </c>
      <c r="Q131" s="954" t="s">
        <v>1874</v>
      </c>
      <c r="R131" s="516" t="str">
        <f>'5-CONTROLES'!AC134</f>
        <v>Fuerte</v>
      </c>
      <c r="S131" s="516" t="str">
        <f>'5-CONTROLES'!AD134</f>
        <v>Fuerte</v>
      </c>
      <c r="T131" s="516" t="str">
        <f>'5-CONTROLES'!AE134</f>
        <v>Fuerte</v>
      </c>
      <c r="U131" s="839" t="str">
        <f>'5-CONTROLES'!AI134</f>
        <v>Fuerte</v>
      </c>
      <c r="V131" s="956" t="str">
        <f>'5-CONTROLES'!AM134</f>
        <v>Improbable</v>
      </c>
      <c r="W131" s="956" t="str">
        <f>'5-CONTROLES'!AQ134</f>
        <v>Catastrófico</v>
      </c>
      <c r="X131" s="957" t="str">
        <f>'5-CONTROLES'!AR134</f>
        <v>Extremo</v>
      </c>
      <c r="Y131" s="956" t="str">
        <f>'5-CONTROLES'!AT134</f>
        <v>Reducir</v>
      </c>
      <c r="Z131" s="953" t="s">
        <v>1901</v>
      </c>
      <c r="AA131" s="953" t="s">
        <v>1902</v>
      </c>
      <c r="AB131" s="492" t="s">
        <v>496</v>
      </c>
      <c r="AC131" s="496" t="s">
        <v>2115</v>
      </c>
      <c r="AD131" s="496" t="s">
        <v>1146</v>
      </c>
      <c r="AE131" s="496" t="s">
        <v>2116</v>
      </c>
      <c r="AF131" s="157">
        <v>1</v>
      </c>
      <c r="AG131" s="513"/>
      <c r="AH131" s="513"/>
      <c r="AI131" s="513"/>
      <c r="AJ131" s="513"/>
      <c r="AK131" s="513"/>
      <c r="AL131" s="513"/>
      <c r="AM131" s="513"/>
      <c r="AN131" s="513"/>
      <c r="AO131" s="513"/>
      <c r="AP131" s="513"/>
      <c r="AQ131" s="513">
        <v>1</v>
      </c>
      <c r="AR131" s="513"/>
      <c r="AS131" s="513">
        <f t="shared" si="1"/>
        <v>1</v>
      </c>
      <c r="AT131" s="514" t="s">
        <v>2237</v>
      </c>
      <c r="AU131" s="551" t="s">
        <v>2238</v>
      </c>
    </row>
    <row r="132" spans="2:47" ht="180" hidden="1" customHeight="1" x14ac:dyDescent="0.25">
      <c r="B132" s="967"/>
      <c r="C132" s="758"/>
      <c r="D132" s="839"/>
      <c r="E132" s="839"/>
      <c r="F132" s="839"/>
      <c r="G132" s="839"/>
      <c r="H132" s="957"/>
      <c r="I132" s="957"/>
      <c r="J132" s="957"/>
      <c r="K132" s="957"/>
      <c r="L132" s="487" t="s">
        <v>393</v>
      </c>
      <c r="M132" s="516">
        <f>'5-CONTROLES'!M135</f>
        <v>0</v>
      </c>
      <c r="N132" s="516">
        <f>'5-CONTROLES'!L135</f>
        <v>0</v>
      </c>
      <c r="O132" s="516">
        <f>'5-CONTROLES'!G135</f>
        <v>0</v>
      </c>
      <c r="P132" s="516">
        <f>'5-CONTROLES'!H135</f>
        <v>0</v>
      </c>
      <c r="Q132" s="954"/>
      <c r="R132" s="516" t="str">
        <f>'5-CONTROLES'!AC135</f>
        <v>Débil</v>
      </c>
      <c r="S132" s="516">
        <f>'5-CONTROLES'!AD135</f>
        <v>0</v>
      </c>
      <c r="T132" s="516" t="str">
        <f>'5-CONTROLES'!AE135</f>
        <v>Débil</v>
      </c>
      <c r="U132" s="839"/>
      <c r="V132" s="956"/>
      <c r="W132" s="956"/>
      <c r="X132" s="957"/>
      <c r="Y132" s="956"/>
      <c r="Z132" s="953"/>
      <c r="AA132" s="953"/>
      <c r="AB132" s="492" t="s">
        <v>497</v>
      </c>
      <c r="AC132" s="496" t="s">
        <v>2117</v>
      </c>
      <c r="AD132" s="496" t="s">
        <v>1146</v>
      </c>
      <c r="AE132" s="496" t="s">
        <v>1903</v>
      </c>
      <c r="AF132" s="512">
        <v>1</v>
      </c>
      <c r="AG132" s="513"/>
      <c r="AH132" s="513"/>
      <c r="AI132" s="513"/>
      <c r="AJ132" s="513"/>
      <c r="AK132" s="513"/>
      <c r="AL132" s="513"/>
      <c r="AM132" s="513"/>
      <c r="AN132" s="513"/>
      <c r="AO132" s="513"/>
      <c r="AP132" s="513"/>
      <c r="AQ132" s="513">
        <v>1</v>
      </c>
      <c r="AR132" s="513"/>
      <c r="AS132" s="513">
        <f t="shared" si="1"/>
        <v>1</v>
      </c>
      <c r="AT132" s="514" t="s">
        <v>2239</v>
      </c>
      <c r="AU132" s="551" t="s">
        <v>2240</v>
      </c>
    </row>
    <row r="133" spans="2:47" ht="180" hidden="1" customHeight="1" x14ac:dyDescent="0.25">
      <c r="B133" s="967"/>
      <c r="C133" s="758"/>
      <c r="D133" s="839"/>
      <c r="E133" s="839"/>
      <c r="F133" s="839"/>
      <c r="G133" s="839"/>
      <c r="H133" s="957"/>
      <c r="I133" s="957"/>
      <c r="J133" s="957"/>
      <c r="K133" s="957"/>
      <c r="L133" s="487" t="s">
        <v>682</v>
      </c>
      <c r="M133" s="516">
        <f>'5-CONTROLES'!M136</f>
        <v>0</v>
      </c>
      <c r="N133" s="516">
        <f>'5-CONTROLES'!L136</f>
        <v>0</v>
      </c>
      <c r="O133" s="516">
        <f>'5-CONTROLES'!G136</f>
        <v>0</v>
      </c>
      <c r="P133" s="516">
        <f>'5-CONTROLES'!H136</f>
        <v>0</v>
      </c>
      <c r="Q133" s="954"/>
      <c r="R133" s="516" t="str">
        <f>'5-CONTROLES'!AC136</f>
        <v>Débil</v>
      </c>
      <c r="S133" s="516">
        <f>'5-CONTROLES'!AD136</f>
        <v>0</v>
      </c>
      <c r="T133" s="516" t="str">
        <f>'5-CONTROLES'!AE136</f>
        <v>Débil</v>
      </c>
      <c r="U133" s="839"/>
      <c r="V133" s="956"/>
      <c r="W133" s="956"/>
      <c r="X133" s="957"/>
      <c r="Y133" s="956"/>
      <c r="Z133" s="953"/>
      <c r="AA133" s="953"/>
      <c r="AB133" s="492" t="s">
        <v>755</v>
      </c>
      <c r="AC133" s="488"/>
      <c r="AD133" s="488"/>
      <c r="AE133" s="488"/>
      <c r="AF133" s="520"/>
      <c r="AG133" s="513"/>
      <c r="AH133" s="513"/>
      <c r="AI133" s="513"/>
      <c r="AJ133" s="513"/>
      <c r="AK133" s="513"/>
      <c r="AL133" s="513"/>
      <c r="AM133" s="513"/>
      <c r="AN133" s="513"/>
      <c r="AO133" s="513"/>
      <c r="AP133" s="513"/>
      <c r="AQ133" s="513"/>
      <c r="AR133" s="513"/>
      <c r="AS133" s="513"/>
      <c r="AT133" s="514"/>
      <c r="AU133" s="551"/>
    </row>
    <row r="134" spans="2:47" ht="180" customHeight="1" x14ac:dyDescent="0.25">
      <c r="B134" s="967" t="str">
        <f>'3-IDENTIFICACIÓN DEL RIESGO'!B53</f>
        <v>Gestión del Talento Humano</v>
      </c>
      <c r="C134" s="758">
        <v>43</v>
      </c>
      <c r="D134" s="839" t="str">
        <f>'3-IDENTIFICACIÓN DEL RIESGO'!G53</f>
        <v>Posibilidad de incumplir metas del Plan Estratégico de Talento Humano</v>
      </c>
      <c r="E134" s="839" t="str">
        <f>'3-IDENTIFICACIÓN DEL RIESGO'!N53</f>
        <v>Estratégicos</v>
      </c>
      <c r="F134" s="839" t="str">
        <f>'3-IDENTIFICACIÓN DEL RIESGO'!H53</f>
        <v>Diagnóstico ineficiente y planificación imprecisa de las necesidades del personal.
Falta de ejecución de las actividades y planes de Talento Humano.
Falta de recursos para la ejecución de planes y programas.</v>
      </c>
      <c r="G134" s="839" t="str">
        <f>'3-IDENTIFICACIÓN DEL RIESGO'!L53</f>
        <v>Desmejoramiento del ambiente laboral.
No cumplimiento de la misión, visión y objetivos institucionales.</v>
      </c>
      <c r="H134" s="957" t="str">
        <f>'4-VALORACIÓN DEL RIESGO'!Q52</f>
        <v>Posible</v>
      </c>
      <c r="I134" s="957" t="str">
        <f>'4-VALORACIÓN DEL RIESGO'!AA52</f>
        <v>Mayor</v>
      </c>
      <c r="J134" s="957" t="str">
        <f>'4-VALORACIÓN DEL RIESGO'!AB52</f>
        <v>Extremo</v>
      </c>
      <c r="K134" s="957" t="str">
        <f>'4-VALORACIÓN DEL RIESGO'!AC52</f>
        <v>Reducir</v>
      </c>
      <c r="L134" s="487" t="s">
        <v>394</v>
      </c>
      <c r="M134" s="516" t="str">
        <f>'5-CONTROLES'!M137</f>
        <v>Revisión y preaprobación del Plan Estrategico de TTHH por parte de la Secretaría General.</v>
      </c>
      <c r="N134" s="516" t="str">
        <f>'5-CONTROLES'!L137</f>
        <v>Plan Estrategico de Talento Humano.</v>
      </c>
      <c r="O134" s="516" t="str">
        <f>'5-CONTROLES'!G137</f>
        <v>Subdirección de Talento Humano</v>
      </c>
      <c r="P134" s="516" t="str">
        <f>'5-CONTROLES'!H137</f>
        <v>ANUAL</v>
      </c>
      <c r="Q134" s="954" t="s">
        <v>1148</v>
      </c>
      <c r="R134" s="516" t="str">
        <f>'5-CONTROLES'!AC137</f>
        <v>Fuerte</v>
      </c>
      <c r="S134" s="516" t="str">
        <f>'5-CONTROLES'!AD137</f>
        <v>Fuerte</v>
      </c>
      <c r="T134" s="516" t="str">
        <f>'5-CONTROLES'!AE137</f>
        <v>Fuerte</v>
      </c>
      <c r="U134" s="839" t="str">
        <f>'5-CONTROLES'!AI137</f>
        <v>Moderado</v>
      </c>
      <c r="V134" s="956" t="str">
        <f>'5-CONTROLES'!AM137</f>
        <v>Improbable</v>
      </c>
      <c r="W134" s="956" t="str">
        <f>'5-CONTROLES'!AQ137</f>
        <v>Mayor</v>
      </c>
      <c r="X134" s="957" t="str">
        <f>'5-CONTROLES'!AR137</f>
        <v>Alto</v>
      </c>
      <c r="Y134" s="956" t="str">
        <f>'5-CONTROLES'!AT137</f>
        <v>Reducir</v>
      </c>
      <c r="Z134" s="953" t="s">
        <v>1105</v>
      </c>
      <c r="AA134" s="953" t="s">
        <v>1106</v>
      </c>
      <c r="AB134" s="515" t="s">
        <v>498</v>
      </c>
      <c r="AC134" s="488" t="s">
        <v>1108</v>
      </c>
      <c r="AD134" s="488" t="s">
        <v>2090</v>
      </c>
      <c r="AE134" s="488" t="s">
        <v>1110</v>
      </c>
      <c r="AF134" s="520">
        <v>2</v>
      </c>
      <c r="AG134" s="513"/>
      <c r="AH134" s="513"/>
      <c r="AI134" s="513"/>
      <c r="AJ134" s="513"/>
      <c r="AK134" s="513"/>
      <c r="AL134" s="513">
        <v>1</v>
      </c>
      <c r="AM134" s="513"/>
      <c r="AN134" s="513"/>
      <c r="AO134" s="513"/>
      <c r="AP134" s="513"/>
      <c r="AQ134" s="513"/>
      <c r="AR134" s="513">
        <v>1</v>
      </c>
      <c r="AS134" s="513">
        <f t="shared" si="1"/>
        <v>2</v>
      </c>
      <c r="AT134" s="514" t="s">
        <v>2241</v>
      </c>
      <c r="AU134" s="551" t="s">
        <v>2242</v>
      </c>
    </row>
    <row r="135" spans="2:47" ht="180" customHeight="1" x14ac:dyDescent="0.25">
      <c r="B135" s="967"/>
      <c r="C135" s="758"/>
      <c r="D135" s="839"/>
      <c r="E135" s="839"/>
      <c r="F135" s="839"/>
      <c r="G135" s="839"/>
      <c r="H135" s="957"/>
      <c r="I135" s="957"/>
      <c r="J135" s="957"/>
      <c r="K135" s="957"/>
      <c r="L135" s="487" t="s">
        <v>395</v>
      </c>
      <c r="M135" s="516" t="str">
        <f>'5-CONTROLES'!M138</f>
        <v>Verificación del cumplimiento en la ejecución de las actividades del PETTHH</v>
      </c>
      <c r="N135" s="516" t="str">
        <f>'5-CONTROLES'!L138</f>
        <v>Informe de ejecución del PETH</v>
      </c>
      <c r="O135" s="516" t="str">
        <f>'5-CONTROLES'!G138</f>
        <v>Subdirección de Talento Humano</v>
      </c>
      <c r="P135" s="516" t="str">
        <f>'5-CONTROLES'!H138</f>
        <v>TRIMESTRAL</v>
      </c>
      <c r="Q135" s="954"/>
      <c r="R135" s="516" t="str">
        <f>'5-CONTROLES'!AC138</f>
        <v>Moderado</v>
      </c>
      <c r="S135" s="516" t="str">
        <f>'5-CONTROLES'!AD138</f>
        <v>Moderado</v>
      </c>
      <c r="T135" s="516" t="str">
        <f>'5-CONTROLES'!AE138</f>
        <v>Moderado</v>
      </c>
      <c r="U135" s="839"/>
      <c r="V135" s="956"/>
      <c r="W135" s="956"/>
      <c r="X135" s="957"/>
      <c r="Y135" s="956"/>
      <c r="Z135" s="953"/>
      <c r="AA135" s="953"/>
      <c r="AB135" s="515" t="s">
        <v>499</v>
      </c>
      <c r="AC135" s="488"/>
      <c r="AD135" s="488"/>
      <c r="AE135" s="488"/>
      <c r="AF135" s="520"/>
      <c r="AG135" s="513"/>
      <c r="AH135" s="513"/>
      <c r="AI135" s="513"/>
      <c r="AJ135" s="513"/>
      <c r="AK135" s="513"/>
      <c r="AL135" s="513"/>
      <c r="AM135" s="513"/>
      <c r="AN135" s="513"/>
      <c r="AO135" s="513"/>
      <c r="AP135" s="513"/>
      <c r="AQ135" s="513"/>
      <c r="AR135" s="513"/>
      <c r="AS135" s="513"/>
      <c r="AT135" s="514"/>
      <c r="AU135" s="551"/>
    </row>
    <row r="136" spans="2:47" ht="180" hidden="1" customHeight="1" x14ac:dyDescent="0.25">
      <c r="B136" s="967"/>
      <c r="C136" s="758"/>
      <c r="D136" s="839"/>
      <c r="E136" s="839"/>
      <c r="F136" s="839"/>
      <c r="G136" s="839"/>
      <c r="H136" s="957"/>
      <c r="I136" s="957"/>
      <c r="J136" s="957"/>
      <c r="K136" s="957"/>
      <c r="L136" s="487" t="s">
        <v>683</v>
      </c>
      <c r="M136" s="516">
        <f>'5-CONTROLES'!M139</f>
        <v>0</v>
      </c>
      <c r="N136" s="516">
        <f>'5-CONTROLES'!L139</f>
        <v>0</v>
      </c>
      <c r="O136" s="516">
        <f>'5-CONTROLES'!G139</f>
        <v>0</v>
      </c>
      <c r="P136" s="516">
        <f>'5-CONTROLES'!H139</f>
        <v>0</v>
      </c>
      <c r="Q136" s="954"/>
      <c r="R136" s="516" t="str">
        <f>'5-CONTROLES'!AC139</f>
        <v>Débil</v>
      </c>
      <c r="S136" s="516">
        <f>'5-CONTROLES'!AD139</f>
        <v>0</v>
      </c>
      <c r="T136" s="516" t="str">
        <f>'5-CONTROLES'!AE139</f>
        <v>Débil</v>
      </c>
      <c r="U136" s="839"/>
      <c r="V136" s="956"/>
      <c r="W136" s="956"/>
      <c r="X136" s="957"/>
      <c r="Y136" s="956"/>
      <c r="Z136" s="953"/>
      <c r="AA136" s="953"/>
      <c r="AB136" s="515" t="s">
        <v>756</v>
      </c>
      <c r="AC136" s="488"/>
      <c r="AD136" s="488"/>
      <c r="AE136" s="488"/>
      <c r="AF136" s="520"/>
      <c r="AG136" s="513"/>
      <c r="AH136" s="513"/>
      <c r="AI136" s="513"/>
      <c r="AJ136" s="513"/>
      <c r="AK136" s="513"/>
      <c r="AL136" s="513"/>
      <c r="AM136" s="513"/>
      <c r="AN136" s="513"/>
      <c r="AO136" s="513"/>
      <c r="AP136" s="513"/>
      <c r="AQ136" s="513"/>
      <c r="AR136" s="513"/>
      <c r="AS136" s="513"/>
      <c r="AT136" s="514"/>
      <c r="AU136" s="551"/>
    </row>
    <row r="137" spans="2:47" ht="180" customHeight="1" x14ac:dyDescent="0.25">
      <c r="B137" s="967" t="str">
        <f>'3-IDENTIFICACIÓN DEL RIESGO'!B54</f>
        <v>Gestión del Talento Humano</v>
      </c>
      <c r="C137" s="758">
        <v>44</v>
      </c>
      <c r="D137" s="839" t="str">
        <f>'3-IDENTIFICACIÓN DEL RIESGO'!G54</f>
        <v>Inconsistencias en el reporte y liquidación de las novedades laborales y prestacionales</v>
      </c>
      <c r="E137" s="839" t="str">
        <f>'3-IDENTIFICACIÓN DEL RIESGO'!N54</f>
        <v>Operativos</v>
      </c>
      <c r="F137" s="839" t="str">
        <f>'3-IDENTIFICACIÓN DEL RIESGO'!H54</f>
        <v>Fallas en liquidación de la nómina de acuerdo con la herramienta utilizada.
Desconocimiento o inoportunidad del reporte de novedades en la liquidación de nómina.
Falta de políticas internas de operación</v>
      </c>
      <c r="G137" s="839" t="str">
        <f>'3-IDENTIFICACIÓN DEL RIESGO'!L54</f>
        <v>No pago de la Nomina de los funcionarios.
Errores en la liquidación de prestaciones sociales.
Pago inoportuno.</v>
      </c>
      <c r="H137" s="957" t="str">
        <f>'4-VALORACIÓN DEL RIESGO'!Q53</f>
        <v>Probable</v>
      </c>
      <c r="I137" s="957" t="str">
        <f>'4-VALORACIÓN DEL RIESGO'!AA53</f>
        <v>Mayor</v>
      </c>
      <c r="J137" s="957" t="str">
        <f>'4-VALORACIÓN DEL RIESGO'!AB53</f>
        <v>Extremo</v>
      </c>
      <c r="K137" s="957" t="str">
        <f>'4-VALORACIÓN DEL RIESGO'!AC53</f>
        <v>Reducir</v>
      </c>
      <c r="L137" s="487" t="s">
        <v>396</v>
      </c>
      <c r="M137" s="516" t="str">
        <f>'5-CONTROLES'!M140</f>
        <v>Verificar el estado de actualización del aplicativo Meta4 - SIGEP para liquidación de la Nómina (SIGEP módulo nómina).</v>
      </c>
      <c r="N137" s="516" t="str">
        <f>'5-CONTROLES'!L140</f>
        <v>Constancia de actualización del aplicativo</v>
      </c>
      <c r="O137" s="516" t="str">
        <f>'5-CONTROLES'!G140</f>
        <v>Subdirección de Talento Humano</v>
      </c>
      <c r="P137" s="516" t="str">
        <f>'5-CONTROLES'!H140</f>
        <v>MENSUAL</v>
      </c>
      <c r="Q137" s="954" t="s">
        <v>1147</v>
      </c>
      <c r="R137" s="516" t="str">
        <f>'5-CONTROLES'!AC140</f>
        <v>Débil</v>
      </c>
      <c r="S137" s="516" t="str">
        <f>'5-CONTROLES'!AD140</f>
        <v>Moderado</v>
      </c>
      <c r="T137" s="516" t="str">
        <f>'5-CONTROLES'!AE140</f>
        <v>Débil</v>
      </c>
      <c r="U137" s="839" t="str">
        <f>'5-CONTROLES'!AI140</f>
        <v>Débil</v>
      </c>
      <c r="V137" s="956" t="str">
        <f>'5-CONTROLES'!AM140</f>
        <v>Probable</v>
      </c>
      <c r="W137" s="956" t="str">
        <f>'5-CONTROLES'!AQ140</f>
        <v>Mayor</v>
      </c>
      <c r="X137" s="957" t="str">
        <f>'5-CONTROLES'!AR140</f>
        <v>Extremo</v>
      </c>
      <c r="Y137" s="956" t="str">
        <f>'5-CONTROLES'!AT140</f>
        <v>Reducir</v>
      </c>
      <c r="Z137" s="953" t="s">
        <v>1104</v>
      </c>
      <c r="AA137" s="953" t="s">
        <v>1107</v>
      </c>
      <c r="AB137" s="515" t="s">
        <v>500</v>
      </c>
      <c r="AC137" s="488" t="s">
        <v>1109</v>
      </c>
      <c r="AD137" s="488" t="s">
        <v>2090</v>
      </c>
      <c r="AE137" s="488" t="s">
        <v>1111</v>
      </c>
      <c r="AF137" s="520">
        <v>3</v>
      </c>
      <c r="AG137" s="513"/>
      <c r="AH137" s="513"/>
      <c r="AI137" s="513"/>
      <c r="AJ137" s="513">
        <v>1</v>
      </c>
      <c r="AK137" s="513"/>
      <c r="AL137" s="513"/>
      <c r="AM137" s="513"/>
      <c r="AN137" s="513">
        <v>1</v>
      </c>
      <c r="AO137" s="513"/>
      <c r="AP137" s="513"/>
      <c r="AQ137" s="513"/>
      <c r="AR137" s="513">
        <v>1</v>
      </c>
      <c r="AS137" s="513">
        <f t="shared" ref="AS137:AS200" si="2">+SUM(AG137:AR137)</f>
        <v>3</v>
      </c>
      <c r="AT137" s="514" t="s">
        <v>2243</v>
      </c>
      <c r="AU137" s="551" t="s">
        <v>2244</v>
      </c>
    </row>
    <row r="138" spans="2:47" ht="180" customHeight="1" x14ac:dyDescent="0.25">
      <c r="B138" s="967"/>
      <c r="C138" s="758"/>
      <c r="D138" s="839"/>
      <c r="E138" s="839"/>
      <c r="F138" s="839"/>
      <c r="G138" s="839"/>
      <c r="H138" s="957"/>
      <c r="I138" s="957"/>
      <c r="J138" s="957"/>
      <c r="K138" s="957"/>
      <c r="L138" s="487" t="s">
        <v>397</v>
      </c>
      <c r="M138" s="516" t="str">
        <f>'5-CONTROLES'!M141</f>
        <v>Verificación del nivel de ejecución del Programa de liquidación y pago de nómina.</v>
      </c>
      <c r="N138" s="516" t="str">
        <f>'5-CONTROLES'!L141</f>
        <v>Informe de ejecución del Programa de liquidación y pago de nómina.</v>
      </c>
      <c r="O138" s="516" t="str">
        <f>'5-CONTROLES'!G141</f>
        <v>Subdirección de Talento Humano</v>
      </c>
      <c r="P138" s="516" t="str">
        <f>'5-CONTROLES'!H141</f>
        <v>TRIMESTRAL</v>
      </c>
      <c r="Q138" s="954"/>
      <c r="R138" s="516" t="str">
        <f>'5-CONTROLES'!AC141</f>
        <v>Débil</v>
      </c>
      <c r="S138" s="516" t="str">
        <f>'5-CONTROLES'!AD141</f>
        <v>Moderado</v>
      </c>
      <c r="T138" s="516" t="str">
        <f>'5-CONTROLES'!AE141</f>
        <v>Débil</v>
      </c>
      <c r="U138" s="839"/>
      <c r="V138" s="956"/>
      <c r="W138" s="956"/>
      <c r="X138" s="957"/>
      <c r="Y138" s="956"/>
      <c r="Z138" s="953"/>
      <c r="AA138" s="953"/>
      <c r="AB138" s="515" t="s">
        <v>501</v>
      </c>
      <c r="AC138" s="488"/>
      <c r="AD138" s="488"/>
      <c r="AE138" s="488"/>
      <c r="AF138" s="520"/>
      <c r="AG138" s="513"/>
      <c r="AH138" s="513"/>
      <c r="AI138" s="513"/>
      <c r="AJ138" s="513"/>
      <c r="AK138" s="513"/>
      <c r="AL138" s="513"/>
      <c r="AM138" s="513"/>
      <c r="AN138" s="513"/>
      <c r="AO138" s="513"/>
      <c r="AP138" s="513"/>
      <c r="AQ138" s="513"/>
      <c r="AR138" s="513"/>
      <c r="AS138" s="513"/>
      <c r="AT138" s="514"/>
      <c r="AU138" s="551"/>
    </row>
    <row r="139" spans="2:47" ht="180" hidden="1" customHeight="1" x14ac:dyDescent="0.25">
      <c r="B139" s="967"/>
      <c r="C139" s="758"/>
      <c r="D139" s="839"/>
      <c r="E139" s="839"/>
      <c r="F139" s="839"/>
      <c r="G139" s="839"/>
      <c r="H139" s="957"/>
      <c r="I139" s="957"/>
      <c r="J139" s="957"/>
      <c r="K139" s="957"/>
      <c r="L139" s="487" t="s">
        <v>684</v>
      </c>
      <c r="M139" s="516">
        <f>'5-CONTROLES'!M142</f>
        <v>0</v>
      </c>
      <c r="N139" s="516">
        <f>'5-CONTROLES'!L142</f>
        <v>0</v>
      </c>
      <c r="O139" s="516">
        <f>'5-CONTROLES'!G142</f>
        <v>0</v>
      </c>
      <c r="P139" s="516">
        <f>'5-CONTROLES'!H142</f>
        <v>0</v>
      </c>
      <c r="Q139" s="954"/>
      <c r="R139" s="516" t="str">
        <f>'5-CONTROLES'!AC142</f>
        <v>Débil</v>
      </c>
      <c r="S139" s="516">
        <f>'5-CONTROLES'!AD142</f>
        <v>0</v>
      </c>
      <c r="T139" s="516" t="str">
        <f>'5-CONTROLES'!AE142</f>
        <v>Débil</v>
      </c>
      <c r="U139" s="839"/>
      <c r="V139" s="956"/>
      <c r="W139" s="956"/>
      <c r="X139" s="957"/>
      <c r="Y139" s="956"/>
      <c r="Z139" s="953"/>
      <c r="AA139" s="953"/>
      <c r="AB139" s="515" t="s">
        <v>757</v>
      </c>
      <c r="AC139" s="488"/>
      <c r="AD139" s="488"/>
      <c r="AE139" s="488"/>
      <c r="AF139" s="520"/>
      <c r="AG139" s="513"/>
      <c r="AH139" s="513"/>
      <c r="AI139" s="513"/>
      <c r="AJ139" s="513"/>
      <c r="AK139" s="513"/>
      <c r="AL139" s="513"/>
      <c r="AM139" s="513"/>
      <c r="AN139" s="513"/>
      <c r="AO139" s="513"/>
      <c r="AP139" s="513"/>
      <c r="AQ139" s="513"/>
      <c r="AR139" s="513"/>
      <c r="AS139" s="513"/>
      <c r="AT139" s="514"/>
      <c r="AU139" s="551"/>
    </row>
    <row r="140" spans="2:47" ht="180" customHeight="1" x14ac:dyDescent="0.25">
      <c r="B140" s="967" t="str">
        <f>'3-IDENTIFICACIÓN DEL RIESGO'!B55</f>
        <v>Gestión del Talento Humano</v>
      </c>
      <c r="C140" s="758">
        <v>45</v>
      </c>
      <c r="D140" s="839" t="str">
        <f>'3-IDENTIFICACIÓN DEL RIESGO'!G55</f>
        <v>Prescripción de la acción disciplinaria</v>
      </c>
      <c r="E140" s="839" t="str">
        <f>'3-IDENTIFICACIÓN DEL RIESGO'!N55</f>
        <v>De Cumplimiento</v>
      </c>
      <c r="F140" s="839"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0" s="839" t="str">
        <f>'3-IDENTIFICACIÓN DEL RIESGO'!L55</f>
        <v>Vencimiento de términos
Pérdida de credibilidad y confianza
Sanción disciplinaria al operador disciplinario</v>
      </c>
      <c r="H140" s="957" t="str">
        <f>'4-VALORACIÓN DEL RIESGO'!Q54</f>
        <v>Probable</v>
      </c>
      <c r="I140" s="957" t="str">
        <f>'4-VALORACIÓN DEL RIESGO'!AA54</f>
        <v>Catastrófico</v>
      </c>
      <c r="J140" s="957" t="str">
        <f>'4-VALORACIÓN DEL RIESGO'!AB54</f>
        <v>Extremo</v>
      </c>
      <c r="K140" s="957" t="str">
        <f>'4-VALORACIÓN DEL RIESGO'!AC54</f>
        <v>Reducir</v>
      </c>
      <c r="L140" s="487" t="s">
        <v>398</v>
      </c>
      <c r="M140" s="516" t="str">
        <f>'5-CONTROLES'!M143</f>
        <v>Verificación del cumplimiento términos procesales.</v>
      </c>
      <c r="N140" s="516" t="str">
        <f>'5-CONTROLES'!L143</f>
        <v>Matriz de procesos disciplinarios</v>
      </c>
      <c r="O140" s="516" t="str">
        <f>'5-CONTROLES'!G143</f>
        <v>Secretaría General</v>
      </c>
      <c r="P140" s="516" t="str">
        <f>'5-CONTROLES'!H143</f>
        <v>MENSUAL</v>
      </c>
      <c r="Q140" s="954" t="s">
        <v>1149</v>
      </c>
      <c r="R140" s="516" t="str">
        <f>'5-CONTROLES'!AC143</f>
        <v>Moderado</v>
      </c>
      <c r="S140" s="516" t="str">
        <f>'5-CONTROLES'!AD143</f>
        <v>Fuerte</v>
      </c>
      <c r="T140" s="516" t="str">
        <f>'5-CONTROLES'!AE143</f>
        <v>Moderado</v>
      </c>
      <c r="U140" s="839" t="str">
        <f>'5-CONTROLES'!AI143</f>
        <v>Moderado</v>
      </c>
      <c r="V140" s="956" t="str">
        <f>'5-CONTROLES'!AM143</f>
        <v>Posible</v>
      </c>
      <c r="W140" s="956" t="str">
        <f>'5-CONTROLES'!AQ143</f>
        <v>Catastrófico</v>
      </c>
      <c r="X140" s="957" t="str">
        <f>'5-CONTROLES'!AR143</f>
        <v>Extremo</v>
      </c>
      <c r="Y140" s="956" t="str">
        <f>'5-CONTROLES'!AT143</f>
        <v>Reducir</v>
      </c>
      <c r="Z140" s="953" t="s">
        <v>1150</v>
      </c>
      <c r="AA140" s="953" t="s">
        <v>1151</v>
      </c>
      <c r="AB140" s="515" t="s">
        <v>502</v>
      </c>
      <c r="AC140" s="488" t="s">
        <v>1152</v>
      </c>
      <c r="AD140" s="488" t="s">
        <v>1146</v>
      </c>
      <c r="AE140" s="488" t="s">
        <v>1153</v>
      </c>
      <c r="AF140" s="489">
        <v>1</v>
      </c>
      <c r="AG140" s="513"/>
      <c r="AH140" s="513"/>
      <c r="AI140" s="513"/>
      <c r="AJ140" s="513"/>
      <c r="AK140" s="513"/>
      <c r="AL140" s="513"/>
      <c r="AM140" s="513"/>
      <c r="AN140" s="513"/>
      <c r="AO140" s="513"/>
      <c r="AP140" s="513"/>
      <c r="AQ140" s="513"/>
      <c r="AR140" s="333">
        <v>1</v>
      </c>
      <c r="AS140" s="521">
        <f t="shared" si="2"/>
        <v>1</v>
      </c>
      <c r="AT140" s="514" t="s">
        <v>2185</v>
      </c>
      <c r="AU140" s="549" t="s">
        <v>2245</v>
      </c>
    </row>
    <row r="141" spans="2:47" ht="180" hidden="1" customHeight="1" x14ac:dyDescent="0.25">
      <c r="B141" s="967"/>
      <c r="C141" s="758"/>
      <c r="D141" s="839"/>
      <c r="E141" s="839"/>
      <c r="F141" s="839"/>
      <c r="G141" s="839"/>
      <c r="H141" s="957"/>
      <c r="I141" s="957"/>
      <c r="J141" s="957"/>
      <c r="K141" s="957"/>
      <c r="L141" s="487" t="s">
        <v>399</v>
      </c>
      <c r="M141" s="516">
        <f>'5-CONTROLES'!M144</f>
        <v>0</v>
      </c>
      <c r="N141" s="516">
        <f>'5-CONTROLES'!L144</f>
        <v>0</v>
      </c>
      <c r="O141" s="516">
        <f>'5-CONTROLES'!G144</f>
        <v>0</v>
      </c>
      <c r="P141" s="516">
        <f>'5-CONTROLES'!H144</f>
        <v>0</v>
      </c>
      <c r="Q141" s="954"/>
      <c r="R141" s="516" t="str">
        <f>'5-CONTROLES'!AC144</f>
        <v>Débil</v>
      </c>
      <c r="S141" s="516">
        <f>'5-CONTROLES'!AD144</f>
        <v>0</v>
      </c>
      <c r="T141" s="516" t="str">
        <f>'5-CONTROLES'!AE144</f>
        <v>Débil</v>
      </c>
      <c r="U141" s="839"/>
      <c r="V141" s="956"/>
      <c r="W141" s="956"/>
      <c r="X141" s="957"/>
      <c r="Y141" s="956"/>
      <c r="Z141" s="953"/>
      <c r="AA141" s="953"/>
      <c r="AB141" s="515" t="s">
        <v>503</v>
      </c>
      <c r="AC141" s="488"/>
      <c r="AD141" s="488"/>
      <c r="AE141" s="488"/>
      <c r="AF141" s="520"/>
      <c r="AG141" s="513"/>
      <c r="AH141" s="513"/>
      <c r="AI141" s="513"/>
      <c r="AJ141" s="513"/>
      <c r="AK141" s="513"/>
      <c r="AL141" s="513"/>
      <c r="AM141" s="513"/>
      <c r="AN141" s="513"/>
      <c r="AO141" s="513"/>
      <c r="AP141" s="513"/>
      <c r="AQ141" s="513"/>
      <c r="AR141" s="513"/>
      <c r="AS141" s="513"/>
      <c r="AT141" s="514"/>
      <c r="AU141" s="551"/>
    </row>
    <row r="142" spans="2:47" ht="180" hidden="1" customHeight="1" x14ac:dyDescent="0.25">
      <c r="B142" s="967"/>
      <c r="C142" s="758"/>
      <c r="D142" s="839"/>
      <c r="E142" s="839"/>
      <c r="F142" s="839"/>
      <c r="G142" s="839"/>
      <c r="H142" s="957"/>
      <c r="I142" s="957"/>
      <c r="J142" s="957"/>
      <c r="K142" s="957"/>
      <c r="L142" s="487" t="s">
        <v>685</v>
      </c>
      <c r="M142" s="516">
        <f>'5-CONTROLES'!M145</f>
        <v>0</v>
      </c>
      <c r="N142" s="516">
        <f>'5-CONTROLES'!L145</f>
        <v>0</v>
      </c>
      <c r="O142" s="516">
        <f>'5-CONTROLES'!G145</f>
        <v>0</v>
      </c>
      <c r="P142" s="516">
        <f>'5-CONTROLES'!H145</f>
        <v>0</v>
      </c>
      <c r="Q142" s="954"/>
      <c r="R142" s="516" t="str">
        <f>'5-CONTROLES'!AC145</f>
        <v>Débil</v>
      </c>
      <c r="S142" s="516">
        <f>'5-CONTROLES'!AD145</f>
        <v>0</v>
      </c>
      <c r="T142" s="516" t="str">
        <f>'5-CONTROLES'!AE145</f>
        <v>Débil</v>
      </c>
      <c r="U142" s="839"/>
      <c r="V142" s="956"/>
      <c r="W142" s="956"/>
      <c r="X142" s="957"/>
      <c r="Y142" s="956"/>
      <c r="Z142" s="953"/>
      <c r="AA142" s="953"/>
      <c r="AB142" s="515" t="s">
        <v>758</v>
      </c>
      <c r="AC142" s="488"/>
      <c r="AD142" s="488"/>
      <c r="AE142" s="488"/>
      <c r="AF142" s="520"/>
      <c r="AG142" s="513"/>
      <c r="AH142" s="513"/>
      <c r="AI142" s="513"/>
      <c r="AJ142" s="513"/>
      <c r="AK142" s="513"/>
      <c r="AL142" s="513"/>
      <c r="AM142" s="513"/>
      <c r="AN142" s="513"/>
      <c r="AO142" s="513"/>
      <c r="AP142" s="513"/>
      <c r="AQ142" s="513"/>
      <c r="AR142" s="513"/>
      <c r="AS142" s="513"/>
      <c r="AT142" s="514"/>
      <c r="AU142" s="551"/>
    </row>
    <row r="143" spans="2:47" ht="180" customHeight="1" x14ac:dyDescent="0.25">
      <c r="B143" s="967" t="str">
        <f>'3-IDENTIFICACIÓN DEL RIESGO'!B56</f>
        <v>Gestión del Talento Humano</v>
      </c>
      <c r="C143" s="758">
        <v>46</v>
      </c>
      <c r="D143" s="839" t="str">
        <f>'3-IDENTIFICACIÓN DEL RIESGO'!G56</f>
        <v>Caducidad de la acción disciplinaria</v>
      </c>
      <c r="E143" s="839" t="str">
        <f>'3-IDENTIFICACIÓN DEL RIESGO'!N56</f>
        <v>De Cumplimiento</v>
      </c>
      <c r="F143" s="839"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3" s="839" t="str">
        <f>'3-IDENTIFICACIÓN DEL RIESGO'!L56</f>
        <v>Vencimiento de términos
Pérdida de credibilidad y confianza
Sanción disciplinaria al operador disciplinario</v>
      </c>
      <c r="H143" s="957" t="str">
        <f>'4-VALORACIÓN DEL RIESGO'!Q55</f>
        <v>Probable</v>
      </c>
      <c r="I143" s="957" t="str">
        <f>'4-VALORACIÓN DEL RIESGO'!AA55</f>
        <v>Catastrófico</v>
      </c>
      <c r="J143" s="957" t="str">
        <f>'4-VALORACIÓN DEL RIESGO'!AB55</f>
        <v>Extremo</v>
      </c>
      <c r="K143" s="957" t="str">
        <f>'4-VALORACIÓN DEL RIESGO'!AC55</f>
        <v>Reducir</v>
      </c>
      <c r="L143" s="487" t="s">
        <v>400</v>
      </c>
      <c r="M143" s="516" t="str">
        <f>'5-CONTROLES'!M146</f>
        <v>Verificación del cumplimiento términos procesales.</v>
      </c>
      <c r="N143" s="516" t="str">
        <f>'5-CONTROLES'!L146</f>
        <v>Matriz de procesos disciplinarios</v>
      </c>
      <c r="O143" s="516" t="str">
        <f>'5-CONTROLES'!G146</f>
        <v>Secretaría General</v>
      </c>
      <c r="P143" s="516" t="str">
        <f>'5-CONTROLES'!H146</f>
        <v>MENSUAL</v>
      </c>
      <c r="Q143" s="954" t="s">
        <v>1149</v>
      </c>
      <c r="R143" s="516" t="str">
        <f>'5-CONTROLES'!AC146</f>
        <v>Moderado</v>
      </c>
      <c r="S143" s="516" t="str">
        <f>'5-CONTROLES'!AD146</f>
        <v>Fuerte</v>
      </c>
      <c r="T143" s="516" t="str">
        <f>'5-CONTROLES'!AE146</f>
        <v>Moderado</v>
      </c>
      <c r="U143" s="839" t="str">
        <f>'5-CONTROLES'!AI146</f>
        <v>Moderado</v>
      </c>
      <c r="V143" s="956" t="str">
        <f>'5-CONTROLES'!AM146</f>
        <v>Posible</v>
      </c>
      <c r="W143" s="956" t="str">
        <f>'5-CONTROLES'!AQ146</f>
        <v>Catastrófico</v>
      </c>
      <c r="X143" s="957" t="str">
        <f>'5-CONTROLES'!AR146</f>
        <v>Extremo</v>
      </c>
      <c r="Y143" s="956" t="str">
        <f>'5-CONTROLES'!AT146</f>
        <v>Reducir</v>
      </c>
      <c r="Z143" s="953" t="s">
        <v>1150</v>
      </c>
      <c r="AA143" s="953" t="s">
        <v>1151</v>
      </c>
      <c r="AB143" s="515" t="s">
        <v>504</v>
      </c>
      <c r="AC143" s="488" t="s">
        <v>1152</v>
      </c>
      <c r="AD143" s="488" t="s">
        <v>1146</v>
      </c>
      <c r="AE143" s="488" t="s">
        <v>1153</v>
      </c>
      <c r="AF143" s="489">
        <v>1</v>
      </c>
      <c r="AG143" s="513"/>
      <c r="AH143" s="513"/>
      <c r="AI143" s="513"/>
      <c r="AJ143" s="513"/>
      <c r="AK143" s="513"/>
      <c r="AL143" s="513"/>
      <c r="AM143" s="513"/>
      <c r="AN143" s="513"/>
      <c r="AO143" s="513"/>
      <c r="AP143" s="513"/>
      <c r="AQ143" s="513"/>
      <c r="AR143" s="333">
        <v>1</v>
      </c>
      <c r="AS143" s="521">
        <f t="shared" si="2"/>
        <v>1</v>
      </c>
      <c r="AT143" s="514" t="s">
        <v>2185</v>
      </c>
      <c r="AU143" s="549" t="s">
        <v>2245</v>
      </c>
    </row>
    <row r="144" spans="2:47" ht="180" hidden="1" customHeight="1" x14ac:dyDescent="0.25">
      <c r="B144" s="967"/>
      <c r="C144" s="758"/>
      <c r="D144" s="839"/>
      <c r="E144" s="839"/>
      <c r="F144" s="839"/>
      <c r="G144" s="839"/>
      <c r="H144" s="957"/>
      <c r="I144" s="957"/>
      <c r="J144" s="957"/>
      <c r="K144" s="957"/>
      <c r="L144" s="487" t="s">
        <v>401</v>
      </c>
      <c r="M144" s="516">
        <f>'5-CONTROLES'!M147</f>
        <v>0</v>
      </c>
      <c r="N144" s="516">
        <f>'5-CONTROLES'!L147</f>
        <v>0</v>
      </c>
      <c r="O144" s="516">
        <f>'5-CONTROLES'!G147</f>
        <v>0</v>
      </c>
      <c r="P144" s="516">
        <f>'5-CONTROLES'!H147</f>
        <v>0</v>
      </c>
      <c r="Q144" s="954"/>
      <c r="R144" s="516" t="str">
        <f>'5-CONTROLES'!AC147</f>
        <v>Débil</v>
      </c>
      <c r="S144" s="516">
        <f>'5-CONTROLES'!AD147</f>
        <v>0</v>
      </c>
      <c r="T144" s="516" t="str">
        <f>'5-CONTROLES'!AE147</f>
        <v>Débil</v>
      </c>
      <c r="U144" s="839"/>
      <c r="V144" s="956"/>
      <c r="W144" s="956"/>
      <c r="X144" s="957"/>
      <c r="Y144" s="956"/>
      <c r="Z144" s="953"/>
      <c r="AA144" s="953"/>
      <c r="AB144" s="515" t="s">
        <v>505</v>
      </c>
      <c r="AC144" s="488"/>
      <c r="AD144" s="488"/>
      <c r="AE144" s="488"/>
      <c r="AF144" s="520"/>
      <c r="AG144" s="513"/>
      <c r="AH144" s="513"/>
      <c r="AI144" s="513"/>
      <c r="AJ144" s="513"/>
      <c r="AK144" s="513"/>
      <c r="AL144" s="513"/>
      <c r="AM144" s="513"/>
      <c r="AN144" s="513"/>
      <c r="AO144" s="513"/>
      <c r="AP144" s="513"/>
      <c r="AQ144" s="513"/>
      <c r="AR144" s="513"/>
      <c r="AS144" s="513"/>
      <c r="AT144" s="514"/>
      <c r="AU144" s="551"/>
    </row>
    <row r="145" spans="2:47" ht="180" hidden="1" customHeight="1" x14ac:dyDescent="0.25">
      <c r="B145" s="967"/>
      <c r="C145" s="758"/>
      <c r="D145" s="839"/>
      <c r="E145" s="839"/>
      <c r="F145" s="839"/>
      <c r="G145" s="839"/>
      <c r="H145" s="957"/>
      <c r="I145" s="957"/>
      <c r="J145" s="957"/>
      <c r="K145" s="957"/>
      <c r="L145" s="487" t="s">
        <v>686</v>
      </c>
      <c r="M145" s="516">
        <f>'5-CONTROLES'!M148</f>
        <v>0</v>
      </c>
      <c r="N145" s="516">
        <f>'5-CONTROLES'!L148</f>
        <v>0</v>
      </c>
      <c r="O145" s="516">
        <f>'5-CONTROLES'!G148</f>
        <v>0</v>
      </c>
      <c r="P145" s="516">
        <f>'5-CONTROLES'!H148</f>
        <v>0</v>
      </c>
      <c r="Q145" s="954"/>
      <c r="R145" s="516" t="str">
        <f>'5-CONTROLES'!AC148</f>
        <v>Débil</v>
      </c>
      <c r="S145" s="516">
        <f>'5-CONTROLES'!AD148</f>
        <v>0</v>
      </c>
      <c r="T145" s="516" t="str">
        <f>'5-CONTROLES'!AE148</f>
        <v>Débil</v>
      </c>
      <c r="U145" s="839"/>
      <c r="V145" s="956"/>
      <c r="W145" s="956"/>
      <c r="X145" s="957"/>
      <c r="Y145" s="956"/>
      <c r="Z145" s="953"/>
      <c r="AA145" s="953"/>
      <c r="AB145" s="515" t="s">
        <v>759</v>
      </c>
      <c r="AC145" s="488"/>
      <c r="AD145" s="488"/>
      <c r="AE145" s="488"/>
      <c r="AF145" s="520"/>
      <c r="AG145" s="513"/>
      <c r="AH145" s="513"/>
      <c r="AI145" s="513"/>
      <c r="AJ145" s="513"/>
      <c r="AK145" s="513"/>
      <c r="AL145" s="513"/>
      <c r="AM145" s="513"/>
      <c r="AN145" s="513"/>
      <c r="AO145" s="513"/>
      <c r="AP145" s="513"/>
      <c r="AQ145" s="513"/>
      <c r="AR145" s="513"/>
      <c r="AS145" s="513"/>
      <c r="AT145" s="514"/>
      <c r="AU145" s="551"/>
    </row>
    <row r="146" spans="2:47" ht="180" customHeight="1" x14ac:dyDescent="0.25">
      <c r="B146" s="967" t="str">
        <f>'3-IDENTIFICACIÓN DEL RIESGO'!B57</f>
        <v>Gestión del Talento Humano</v>
      </c>
      <c r="C146" s="758">
        <v>47</v>
      </c>
      <c r="D146" s="839" t="str">
        <f>'3-IDENTIFICACIÓN DEL RIESGO'!G57</f>
        <v>Perdida de expedientes disciplinarios</v>
      </c>
      <c r="E146" s="839" t="str">
        <f>'3-IDENTIFICACIÓN DEL RIESGO'!N57</f>
        <v>Operativos</v>
      </c>
      <c r="F146" s="839" t="str">
        <f>'3-IDENTIFICACIÓN DEL RIESGO'!H57</f>
        <v>La no realización del seguimiento de los procesos Disciplinarios
Posible manejo inadecuado de los expedientes por parte de los colaboradores de la entidad</v>
      </c>
      <c r="G146" s="839" t="str">
        <f>'3-IDENTIFICACIÓN DEL RIESGO'!L57</f>
        <v>Reconstrucción del expediente
Sanciones disciplinarias por parte de entes de control</v>
      </c>
      <c r="H146" s="957" t="str">
        <f>'4-VALORACIÓN DEL RIESGO'!Q56</f>
        <v>Probable</v>
      </c>
      <c r="I146" s="957" t="str">
        <f>'4-VALORACIÓN DEL RIESGO'!AA56</f>
        <v>Catastrófico</v>
      </c>
      <c r="J146" s="957" t="str">
        <f>'4-VALORACIÓN DEL RIESGO'!AB56</f>
        <v>Extremo</v>
      </c>
      <c r="K146" s="957" t="str">
        <f>'4-VALORACIÓN DEL RIESGO'!AC56</f>
        <v>Reducir</v>
      </c>
      <c r="L146" s="487" t="s">
        <v>402</v>
      </c>
      <c r="M146" s="516" t="str">
        <f>'5-CONTROLES'!M149</f>
        <v>Verificación y registro en base de datos de prestamos de expedientes.</v>
      </c>
      <c r="N146" s="516" t="str">
        <f>'5-CONTROLES'!L149</f>
        <v>Base de datos implementada</v>
      </c>
      <c r="O146" s="516" t="str">
        <f>'5-CONTROLES'!G149</f>
        <v>Secretaría General</v>
      </c>
      <c r="P146" s="516" t="str">
        <f>'5-CONTROLES'!H149</f>
        <v>MENSUAL</v>
      </c>
      <c r="Q146" s="954" t="s">
        <v>1159</v>
      </c>
      <c r="R146" s="516" t="str">
        <f>'5-CONTROLES'!AC149</f>
        <v>Moderado</v>
      </c>
      <c r="S146" s="516" t="str">
        <f>'5-CONTROLES'!AD149</f>
        <v>Fuerte</v>
      </c>
      <c r="T146" s="516" t="str">
        <f>'5-CONTROLES'!AE149</f>
        <v>Moderado</v>
      </c>
      <c r="U146" s="839" t="str">
        <f>'5-CONTROLES'!AI149</f>
        <v>Moderado</v>
      </c>
      <c r="V146" s="956" t="str">
        <f>'5-CONTROLES'!AM149</f>
        <v>Posible</v>
      </c>
      <c r="W146" s="956" t="str">
        <f>'5-CONTROLES'!AQ149</f>
        <v>Catastrófico</v>
      </c>
      <c r="X146" s="957" t="str">
        <f>'5-CONTROLES'!AR149</f>
        <v>Extremo</v>
      </c>
      <c r="Y146" s="956" t="str">
        <f>'5-CONTROLES'!AT149</f>
        <v>Reducir</v>
      </c>
      <c r="Z146" s="953" t="s">
        <v>1160</v>
      </c>
      <c r="AA146" s="953" t="s">
        <v>1161</v>
      </c>
      <c r="AB146" s="515" t="s">
        <v>506</v>
      </c>
      <c r="AC146" s="488" t="s">
        <v>1162</v>
      </c>
      <c r="AD146" s="488" t="s">
        <v>1146</v>
      </c>
      <c r="AE146" s="488" t="s">
        <v>1163</v>
      </c>
      <c r="AF146" s="520">
        <v>2</v>
      </c>
      <c r="AG146" s="525"/>
      <c r="AH146" s="525"/>
      <c r="AI146" s="525"/>
      <c r="AJ146" s="525"/>
      <c r="AK146" s="525"/>
      <c r="AL146" s="525">
        <v>1</v>
      </c>
      <c r="AM146" s="525"/>
      <c r="AN146" s="525"/>
      <c r="AO146" s="525"/>
      <c r="AP146" s="525"/>
      <c r="AQ146" s="525"/>
      <c r="AR146" s="525">
        <v>1</v>
      </c>
      <c r="AS146" s="525">
        <f t="shared" si="2"/>
        <v>2</v>
      </c>
      <c r="AT146" s="522" t="s">
        <v>2185</v>
      </c>
      <c r="AU146" s="550" t="s">
        <v>2246</v>
      </c>
    </row>
    <row r="147" spans="2:47" ht="180" hidden="1" customHeight="1" x14ac:dyDescent="0.25">
      <c r="B147" s="967"/>
      <c r="C147" s="758"/>
      <c r="D147" s="839"/>
      <c r="E147" s="839"/>
      <c r="F147" s="839"/>
      <c r="G147" s="839"/>
      <c r="H147" s="957"/>
      <c r="I147" s="957"/>
      <c r="J147" s="957"/>
      <c r="K147" s="957"/>
      <c r="L147" s="487" t="s">
        <v>403</v>
      </c>
      <c r="M147" s="516">
        <f>'5-CONTROLES'!M150</f>
        <v>0</v>
      </c>
      <c r="N147" s="516">
        <f>'5-CONTROLES'!L150</f>
        <v>0</v>
      </c>
      <c r="O147" s="516">
        <f>'5-CONTROLES'!G150</f>
        <v>0</v>
      </c>
      <c r="P147" s="516">
        <f>'5-CONTROLES'!H150</f>
        <v>0</v>
      </c>
      <c r="Q147" s="954"/>
      <c r="R147" s="516" t="str">
        <f>'5-CONTROLES'!AC150</f>
        <v>Débil</v>
      </c>
      <c r="S147" s="516">
        <f>'5-CONTROLES'!AD150</f>
        <v>0</v>
      </c>
      <c r="T147" s="516" t="str">
        <f>'5-CONTROLES'!AE150</f>
        <v>Débil</v>
      </c>
      <c r="U147" s="839"/>
      <c r="V147" s="956"/>
      <c r="W147" s="956"/>
      <c r="X147" s="957"/>
      <c r="Y147" s="956"/>
      <c r="Z147" s="953"/>
      <c r="AA147" s="953"/>
      <c r="AB147" s="515" t="s">
        <v>507</v>
      </c>
      <c r="AC147" s="488"/>
      <c r="AD147" s="488"/>
      <c r="AE147" s="488"/>
      <c r="AF147" s="520"/>
      <c r="AG147" s="513"/>
      <c r="AH147" s="513"/>
      <c r="AI147" s="513"/>
      <c r="AJ147" s="513"/>
      <c r="AK147" s="513"/>
      <c r="AL147" s="513"/>
      <c r="AM147" s="513"/>
      <c r="AN147" s="513"/>
      <c r="AO147" s="513"/>
      <c r="AP147" s="513"/>
      <c r="AQ147" s="513"/>
      <c r="AR147" s="513"/>
      <c r="AS147" s="513"/>
      <c r="AT147" s="514"/>
      <c r="AU147" s="551"/>
    </row>
    <row r="148" spans="2:47" ht="180" hidden="1" customHeight="1" x14ac:dyDescent="0.25">
      <c r="B148" s="967"/>
      <c r="C148" s="758"/>
      <c r="D148" s="839"/>
      <c r="E148" s="839"/>
      <c r="F148" s="839"/>
      <c r="G148" s="839"/>
      <c r="H148" s="957"/>
      <c r="I148" s="957"/>
      <c r="J148" s="957"/>
      <c r="K148" s="957"/>
      <c r="L148" s="487" t="s">
        <v>687</v>
      </c>
      <c r="M148" s="516">
        <f>'5-CONTROLES'!M151</f>
        <v>0</v>
      </c>
      <c r="N148" s="516">
        <f>'5-CONTROLES'!L151</f>
        <v>0</v>
      </c>
      <c r="O148" s="516">
        <f>'5-CONTROLES'!G151</f>
        <v>0</v>
      </c>
      <c r="P148" s="516">
        <f>'5-CONTROLES'!H151</f>
        <v>0</v>
      </c>
      <c r="Q148" s="954"/>
      <c r="R148" s="516" t="str">
        <f>'5-CONTROLES'!AC151</f>
        <v>Débil</v>
      </c>
      <c r="S148" s="516">
        <f>'5-CONTROLES'!AD151</f>
        <v>0</v>
      </c>
      <c r="T148" s="516" t="str">
        <f>'5-CONTROLES'!AE151</f>
        <v>Débil</v>
      </c>
      <c r="U148" s="839"/>
      <c r="V148" s="956"/>
      <c r="W148" s="956"/>
      <c r="X148" s="957"/>
      <c r="Y148" s="956"/>
      <c r="Z148" s="953"/>
      <c r="AA148" s="953"/>
      <c r="AB148" s="515" t="s">
        <v>760</v>
      </c>
      <c r="AC148" s="488"/>
      <c r="AD148" s="488"/>
      <c r="AE148" s="488"/>
      <c r="AF148" s="520"/>
      <c r="AG148" s="513"/>
      <c r="AH148" s="513"/>
      <c r="AI148" s="513"/>
      <c r="AJ148" s="513"/>
      <c r="AK148" s="513"/>
      <c r="AL148" s="513"/>
      <c r="AM148" s="513"/>
      <c r="AN148" s="513"/>
      <c r="AO148" s="513"/>
      <c r="AP148" s="513"/>
      <c r="AQ148" s="513"/>
      <c r="AR148" s="513"/>
      <c r="AS148" s="513"/>
      <c r="AT148" s="514"/>
      <c r="AU148" s="551"/>
    </row>
    <row r="149" spans="2:47" ht="180" customHeight="1" x14ac:dyDescent="0.25">
      <c r="B149" s="967" t="str">
        <f>'3-IDENTIFICACIÓN DEL RIESGO'!B58</f>
        <v>Apoyo Jurídico</v>
      </c>
      <c r="C149" s="758">
        <v>48</v>
      </c>
      <c r="D149" s="839" t="str">
        <f>'3-IDENTIFICACIÓN DEL RIESGO'!G58</f>
        <v>Emitir conceptos sobre el mismo tema con distinta interpretación</v>
      </c>
      <c r="E149" s="839" t="str">
        <f>'3-IDENTIFICACIÓN DEL RIESGO'!N58</f>
        <v>Operativos</v>
      </c>
      <c r="F149" s="839" t="str">
        <f>'3-IDENTIFICACIÓN DEL RIESGO'!H58</f>
        <v>Deficiencia en los sistemas de información que no permite trazabilidad.
 Falta de unificación de criterios al interior de la dependencia.</v>
      </c>
      <c r="G149" s="839" t="str">
        <f>'3-IDENTIFICACIÓN DEL RIESGO'!L58</f>
        <v xml:space="preserve">Perdida de imagen institucional
Afectación negativa en la toma de decisiones </v>
      </c>
      <c r="H149" s="957" t="str">
        <f>'4-VALORACIÓN DEL RIESGO'!Q57</f>
        <v>Probable</v>
      </c>
      <c r="I149" s="957" t="str">
        <f>'4-VALORACIÓN DEL RIESGO'!AA57</f>
        <v>Mayor</v>
      </c>
      <c r="J149" s="957" t="str">
        <f>'4-VALORACIÓN DEL RIESGO'!AB57</f>
        <v>Extremo</v>
      </c>
      <c r="K149" s="957" t="str">
        <f>'4-VALORACIÓN DEL RIESGO'!AC57</f>
        <v>Reducir</v>
      </c>
      <c r="L149" s="487" t="s">
        <v>404</v>
      </c>
      <c r="M149" s="516" t="str">
        <f>'5-CONTROLES'!M152</f>
        <v>Revisar viabilidad del documento</v>
      </c>
      <c r="N149" s="516" t="str">
        <f>'5-CONTROLES'!L152</f>
        <v>Visto bueno del profesional en el documento.</v>
      </c>
      <c r="O149" s="516" t="str">
        <f>'5-CONTROLES'!G152</f>
        <v>Oficina Jurídica</v>
      </c>
      <c r="P149" s="516" t="str">
        <f>'5-CONTROLES'!H152</f>
        <v>DIARIO</v>
      </c>
      <c r="Q149" s="954" t="s">
        <v>2019</v>
      </c>
      <c r="R149" s="516" t="str">
        <f>'5-CONTROLES'!AC152</f>
        <v>Débil</v>
      </c>
      <c r="S149" s="516" t="str">
        <f>'5-CONTROLES'!AD152</f>
        <v>Fuerte</v>
      </c>
      <c r="T149" s="516" t="str">
        <f>'5-CONTROLES'!AE152</f>
        <v>Débil</v>
      </c>
      <c r="U149" s="839" t="str">
        <f>'5-CONTROLES'!AI152</f>
        <v>Débil</v>
      </c>
      <c r="V149" s="956" t="str">
        <f>'5-CONTROLES'!AM152</f>
        <v>Probable</v>
      </c>
      <c r="W149" s="956" t="str">
        <f>'5-CONTROLES'!AQ152</f>
        <v>Mayor</v>
      </c>
      <c r="X149" s="957" t="str">
        <f>'5-CONTROLES'!AR152</f>
        <v>Extremo</v>
      </c>
      <c r="Y149" s="956" t="str">
        <f>'5-CONTROLES'!AT152</f>
        <v>Reducir</v>
      </c>
      <c r="Z149" s="953" t="s">
        <v>1904</v>
      </c>
      <c r="AA149" s="953" t="s">
        <v>1905</v>
      </c>
      <c r="AB149" s="515" t="s">
        <v>508</v>
      </c>
      <c r="AC149" s="488" t="s">
        <v>1913</v>
      </c>
      <c r="AD149" s="488" t="s">
        <v>1791</v>
      </c>
      <c r="AE149" s="488" t="s">
        <v>1914</v>
      </c>
      <c r="AF149" s="520">
        <v>3</v>
      </c>
      <c r="AG149" s="513"/>
      <c r="AH149" s="513"/>
      <c r="AI149" s="513"/>
      <c r="AJ149" s="513"/>
      <c r="AK149" s="513"/>
      <c r="AL149" s="513"/>
      <c r="AM149" s="513">
        <v>2</v>
      </c>
      <c r="AN149" s="513">
        <v>2</v>
      </c>
      <c r="AO149" s="513">
        <v>2</v>
      </c>
      <c r="AP149" s="513">
        <v>1</v>
      </c>
      <c r="AQ149" s="513">
        <v>2</v>
      </c>
      <c r="AR149" s="513">
        <v>1</v>
      </c>
      <c r="AS149" s="513">
        <f t="shared" si="2"/>
        <v>10</v>
      </c>
      <c r="AT149" s="514" t="s">
        <v>2247</v>
      </c>
      <c r="AU149" s="549" t="s">
        <v>2248</v>
      </c>
    </row>
    <row r="150" spans="2:47" ht="180" hidden="1" customHeight="1" x14ac:dyDescent="0.25">
      <c r="B150" s="967"/>
      <c r="C150" s="758"/>
      <c r="D150" s="839"/>
      <c r="E150" s="839"/>
      <c r="F150" s="839"/>
      <c r="G150" s="839"/>
      <c r="H150" s="957"/>
      <c r="I150" s="957"/>
      <c r="J150" s="957"/>
      <c r="K150" s="957"/>
      <c r="L150" s="487" t="s">
        <v>405</v>
      </c>
      <c r="M150" s="516">
        <f>'5-CONTROLES'!M153</f>
        <v>0</v>
      </c>
      <c r="N150" s="516">
        <f>'5-CONTROLES'!L153</f>
        <v>0</v>
      </c>
      <c r="O150" s="516">
        <f>'5-CONTROLES'!G153</f>
        <v>0</v>
      </c>
      <c r="P150" s="516">
        <f>'5-CONTROLES'!H153</f>
        <v>0</v>
      </c>
      <c r="Q150" s="954"/>
      <c r="R150" s="516" t="str">
        <f>'5-CONTROLES'!AC153</f>
        <v>Débil</v>
      </c>
      <c r="S150" s="516">
        <f>'5-CONTROLES'!AD153</f>
        <v>0</v>
      </c>
      <c r="T150" s="516" t="str">
        <f>'5-CONTROLES'!AE153</f>
        <v>Débil</v>
      </c>
      <c r="U150" s="839"/>
      <c r="V150" s="956"/>
      <c r="W150" s="956"/>
      <c r="X150" s="957"/>
      <c r="Y150" s="956"/>
      <c r="Z150" s="953"/>
      <c r="AA150" s="953"/>
      <c r="AB150" s="515" t="s">
        <v>509</v>
      </c>
      <c r="AC150" s="488"/>
      <c r="AD150" s="488"/>
      <c r="AE150" s="488"/>
      <c r="AF150" s="520"/>
      <c r="AG150" s="513"/>
      <c r="AH150" s="513"/>
      <c r="AI150" s="513"/>
      <c r="AJ150" s="513"/>
      <c r="AK150" s="513"/>
      <c r="AL150" s="513"/>
      <c r="AM150" s="513"/>
      <c r="AN150" s="513"/>
      <c r="AO150" s="513"/>
      <c r="AP150" s="513"/>
      <c r="AQ150" s="513"/>
      <c r="AR150" s="513"/>
      <c r="AS150" s="513"/>
      <c r="AT150" s="514"/>
      <c r="AU150" s="549"/>
    </row>
    <row r="151" spans="2:47" ht="180" hidden="1" customHeight="1" x14ac:dyDescent="0.25">
      <c r="B151" s="967"/>
      <c r="C151" s="758"/>
      <c r="D151" s="839"/>
      <c r="E151" s="839"/>
      <c r="F151" s="839"/>
      <c r="G151" s="839"/>
      <c r="H151" s="957"/>
      <c r="I151" s="957"/>
      <c r="J151" s="957"/>
      <c r="K151" s="957"/>
      <c r="L151" s="487" t="s">
        <v>688</v>
      </c>
      <c r="M151" s="516">
        <f>'5-CONTROLES'!M154</f>
        <v>0</v>
      </c>
      <c r="N151" s="516">
        <f>'5-CONTROLES'!L154</f>
        <v>0</v>
      </c>
      <c r="O151" s="516">
        <f>'5-CONTROLES'!G154</f>
        <v>0</v>
      </c>
      <c r="P151" s="516">
        <f>'5-CONTROLES'!H154</f>
        <v>0</v>
      </c>
      <c r="Q151" s="954"/>
      <c r="R151" s="516" t="str">
        <f>'5-CONTROLES'!AC154</f>
        <v>Débil</v>
      </c>
      <c r="S151" s="516">
        <f>'5-CONTROLES'!AD154</f>
        <v>0</v>
      </c>
      <c r="T151" s="516" t="str">
        <f>'5-CONTROLES'!AE154</f>
        <v>Débil</v>
      </c>
      <c r="U151" s="839"/>
      <c r="V151" s="956"/>
      <c r="W151" s="956"/>
      <c r="X151" s="957"/>
      <c r="Y151" s="956"/>
      <c r="Z151" s="953"/>
      <c r="AA151" s="953"/>
      <c r="AB151" s="515" t="s">
        <v>761</v>
      </c>
      <c r="AC151" s="488"/>
      <c r="AD151" s="488"/>
      <c r="AE151" s="488"/>
      <c r="AF151" s="520"/>
      <c r="AG151" s="513"/>
      <c r="AH151" s="513"/>
      <c r="AI151" s="513"/>
      <c r="AJ151" s="513"/>
      <c r="AK151" s="513"/>
      <c r="AL151" s="513"/>
      <c r="AM151" s="513"/>
      <c r="AN151" s="513"/>
      <c r="AO151" s="513"/>
      <c r="AP151" s="513"/>
      <c r="AQ151" s="513"/>
      <c r="AR151" s="513"/>
      <c r="AS151" s="513"/>
      <c r="AT151" s="514"/>
      <c r="AU151" s="549"/>
    </row>
    <row r="152" spans="2:47" ht="180" customHeight="1" x14ac:dyDescent="0.25">
      <c r="B152" s="967" t="str">
        <f>'3-IDENTIFICACIÓN DEL RIESGO'!B59</f>
        <v>Apoyo Jurídico</v>
      </c>
      <c r="C152" s="758">
        <v>49</v>
      </c>
      <c r="D152" s="839" t="str">
        <f>'3-IDENTIFICACIÓN DEL RIESGO'!G59</f>
        <v>Vencimiento de términos</v>
      </c>
      <c r="E152" s="839" t="str">
        <f>'3-IDENTIFICACIÓN DEL RIESGO'!N59</f>
        <v>De Cumplimiento</v>
      </c>
      <c r="F152" s="839" t="str">
        <f>'3-IDENTIFICACIÓN DEL RIESGO'!H59</f>
        <v xml:space="preserve"> Deficiencia en los sistemas de información que no permite una trazabilidad.
Desconocimiento del estado procesal actual, debido a la deficiente entrega de procesos judiciales entregados por el extinto INCODER.</v>
      </c>
      <c r="G152" s="839" t="str">
        <f>'3-IDENTIFICACIÓN DEL RIESGO'!L59</f>
        <v>Erogaciones dinerarias por fallos contra al ANT.
Sanciones disciplinarias contra funcionarios de la ANT</v>
      </c>
      <c r="H152" s="957" t="str">
        <f>'4-VALORACIÓN DEL RIESGO'!Q58</f>
        <v>Casi seguro</v>
      </c>
      <c r="I152" s="957" t="str">
        <f>'4-VALORACIÓN DEL RIESGO'!AA58</f>
        <v>Catastrófico</v>
      </c>
      <c r="J152" s="957" t="str">
        <f>'4-VALORACIÓN DEL RIESGO'!AB58</f>
        <v>Extremo</v>
      </c>
      <c r="K152" s="957" t="str">
        <f>'4-VALORACIÓN DEL RIESGO'!AC58</f>
        <v>Reducir</v>
      </c>
      <c r="L152" s="487" t="s">
        <v>406</v>
      </c>
      <c r="M152" s="516" t="str">
        <f>'5-CONTROLES'!M155</f>
        <v xml:space="preserve">Seguimiento vía web </v>
      </c>
      <c r="N152" s="516" t="str">
        <f>'5-CONTROLES'!L155</f>
        <v>Informe de seguimiento</v>
      </c>
      <c r="O152" s="516" t="str">
        <f>'5-CONTROLES'!G155</f>
        <v>Oficina Jurídica</v>
      </c>
      <c r="P152" s="516" t="str">
        <f>'5-CONTROLES'!H155</f>
        <v>MENSUAL</v>
      </c>
      <c r="Q152" s="954" t="s">
        <v>2020</v>
      </c>
      <c r="R152" s="516" t="str">
        <f>'5-CONTROLES'!AC155</f>
        <v>Débil</v>
      </c>
      <c r="S152" s="516" t="str">
        <f>'5-CONTROLES'!AD155</f>
        <v>Moderado</v>
      </c>
      <c r="T152" s="516" t="str">
        <f>'5-CONTROLES'!AE155</f>
        <v>Débil</v>
      </c>
      <c r="U152" s="839" t="str">
        <f>'5-CONTROLES'!AI155</f>
        <v>Débil</v>
      </c>
      <c r="V152" s="956" t="str">
        <f>'5-CONTROLES'!AM155</f>
        <v>Casi Seguro</v>
      </c>
      <c r="W152" s="956" t="str">
        <f>'5-CONTROLES'!AQ155</f>
        <v>Catastrófico</v>
      </c>
      <c r="X152" s="957" t="str">
        <f>'5-CONTROLES'!AR155</f>
        <v>Extremo</v>
      </c>
      <c r="Y152" s="956" t="str">
        <f>'5-CONTROLES'!AT155</f>
        <v>Reducir</v>
      </c>
      <c r="Z152" s="953" t="s">
        <v>1906</v>
      </c>
      <c r="AA152" s="953" t="s">
        <v>1907</v>
      </c>
      <c r="AB152" s="515" t="s">
        <v>510</v>
      </c>
      <c r="AC152" s="488" t="s">
        <v>2021</v>
      </c>
      <c r="AD152" s="488" t="s">
        <v>1791</v>
      </c>
      <c r="AE152" s="488" t="s">
        <v>1910</v>
      </c>
      <c r="AF152" s="489">
        <v>1</v>
      </c>
      <c r="AG152" s="521"/>
      <c r="AH152" s="521"/>
      <c r="AI152" s="521"/>
      <c r="AJ152" s="521"/>
      <c r="AK152" s="521"/>
      <c r="AL152" s="521"/>
      <c r="AM152" s="521"/>
      <c r="AN152" s="521"/>
      <c r="AO152" s="521"/>
      <c r="AP152" s="521"/>
      <c r="AQ152" s="521"/>
      <c r="AR152" s="521">
        <v>1</v>
      </c>
      <c r="AS152" s="521">
        <f t="shared" si="2"/>
        <v>1</v>
      </c>
      <c r="AT152" s="514" t="s">
        <v>2249</v>
      </c>
      <c r="AU152" s="549" t="s">
        <v>2250</v>
      </c>
    </row>
    <row r="153" spans="2:47" ht="180" hidden="1" customHeight="1" x14ac:dyDescent="0.25">
      <c r="B153" s="967"/>
      <c r="C153" s="758"/>
      <c r="D153" s="839"/>
      <c r="E153" s="839"/>
      <c r="F153" s="839"/>
      <c r="G153" s="839"/>
      <c r="H153" s="957"/>
      <c r="I153" s="957"/>
      <c r="J153" s="957"/>
      <c r="K153" s="957"/>
      <c r="L153" s="487" t="s">
        <v>407</v>
      </c>
      <c r="M153" s="516">
        <f>'5-CONTROLES'!M156</f>
        <v>0</v>
      </c>
      <c r="N153" s="516">
        <f>'5-CONTROLES'!L156</f>
        <v>0</v>
      </c>
      <c r="O153" s="516">
        <f>'5-CONTROLES'!G156</f>
        <v>0</v>
      </c>
      <c r="P153" s="516">
        <f>'5-CONTROLES'!H156</f>
        <v>0</v>
      </c>
      <c r="Q153" s="954"/>
      <c r="R153" s="516" t="str">
        <f>'5-CONTROLES'!AC156</f>
        <v>Débil</v>
      </c>
      <c r="S153" s="516">
        <f>'5-CONTROLES'!AD156</f>
        <v>0</v>
      </c>
      <c r="T153" s="516" t="str">
        <f>'5-CONTROLES'!AE156</f>
        <v>Débil</v>
      </c>
      <c r="U153" s="839"/>
      <c r="V153" s="956"/>
      <c r="W153" s="956"/>
      <c r="X153" s="957"/>
      <c r="Y153" s="956"/>
      <c r="Z153" s="953"/>
      <c r="AA153" s="953"/>
      <c r="AB153" s="515" t="s">
        <v>511</v>
      </c>
      <c r="AC153" s="488"/>
      <c r="AD153" s="488"/>
      <c r="AE153" s="488"/>
      <c r="AF153" s="520"/>
      <c r="AG153" s="513"/>
      <c r="AH153" s="513"/>
      <c r="AI153" s="513"/>
      <c r="AJ153" s="513"/>
      <c r="AK153" s="513"/>
      <c r="AL153" s="513"/>
      <c r="AM153" s="513"/>
      <c r="AN153" s="513"/>
      <c r="AO153" s="513"/>
      <c r="AP153" s="513"/>
      <c r="AQ153" s="513"/>
      <c r="AR153" s="513"/>
      <c r="AS153" s="513"/>
      <c r="AT153" s="514"/>
      <c r="AU153" s="549"/>
    </row>
    <row r="154" spans="2:47" ht="180" hidden="1" customHeight="1" x14ac:dyDescent="0.25">
      <c r="B154" s="967"/>
      <c r="C154" s="758"/>
      <c r="D154" s="839"/>
      <c r="E154" s="839"/>
      <c r="F154" s="839"/>
      <c r="G154" s="839"/>
      <c r="H154" s="957"/>
      <c r="I154" s="957"/>
      <c r="J154" s="957"/>
      <c r="K154" s="957"/>
      <c r="L154" s="487" t="s">
        <v>689</v>
      </c>
      <c r="M154" s="516">
        <f>'5-CONTROLES'!M157</f>
        <v>0</v>
      </c>
      <c r="N154" s="516">
        <f>'5-CONTROLES'!L157</f>
        <v>0</v>
      </c>
      <c r="O154" s="516">
        <f>'5-CONTROLES'!G157</f>
        <v>0</v>
      </c>
      <c r="P154" s="516">
        <f>'5-CONTROLES'!H157</f>
        <v>0</v>
      </c>
      <c r="Q154" s="954"/>
      <c r="R154" s="516" t="str">
        <f>'5-CONTROLES'!AC157</f>
        <v>Débil</v>
      </c>
      <c r="S154" s="516">
        <f>'5-CONTROLES'!AD157</f>
        <v>0</v>
      </c>
      <c r="T154" s="516" t="str">
        <f>'5-CONTROLES'!AE157</f>
        <v>Débil</v>
      </c>
      <c r="U154" s="839"/>
      <c r="V154" s="956"/>
      <c r="W154" s="956"/>
      <c r="X154" s="957"/>
      <c r="Y154" s="956"/>
      <c r="Z154" s="953"/>
      <c r="AA154" s="953"/>
      <c r="AB154" s="515" t="s">
        <v>762</v>
      </c>
      <c r="AC154" s="488"/>
      <c r="AD154" s="488"/>
      <c r="AE154" s="488"/>
      <c r="AF154" s="520"/>
      <c r="AG154" s="513"/>
      <c r="AH154" s="513"/>
      <c r="AI154" s="513"/>
      <c r="AJ154" s="513"/>
      <c r="AK154" s="513"/>
      <c r="AL154" s="513"/>
      <c r="AM154" s="513"/>
      <c r="AN154" s="513"/>
      <c r="AO154" s="513"/>
      <c r="AP154" s="513"/>
      <c r="AQ154" s="513"/>
      <c r="AR154" s="513"/>
      <c r="AS154" s="513"/>
      <c r="AT154" s="514"/>
      <c r="AU154" s="549"/>
    </row>
    <row r="155" spans="2:47" ht="180" customHeight="1" x14ac:dyDescent="0.25">
      <c r="B155" s="967" t="str">
        <f>'3-IDENTIFICACIÓN DEL RIESGO'!B60</f>
        <v>Apoyo Jurídico</v>
      </c>
      <c r="C155" s="758">
        <v>50</v>
      </c>
      <c r="D155" s="839" t="str">
        <f>'3-IDENTIFICACIÓN DEL RIESGO'!G60</f>
        <v>Emisión de viabilidades positivas contrarias a la normatividad.</v>
      </c>
      <c r="E155" s="839" t="str">
        <f>'3-IDENTIFICACIÓN DEL RIESGO'!N60</f>
        <v>De Cumplimiento</v>
      </c>
      <c r="F155" s="839" t="str">
        <f>'3-IDENTIFICACIÓN DEL RIESGO'!H60</f>
        <v>Interpretaciones de la normatividad no unificada.
Vacíos jurídicos que podrían generar la toma de decisiones erróneas.</v>
      </c>
      <c r="G155" s="839" t="str">
        <f>'3-IDENTIFICACIÓN DEL RIESGO'!L60</f>
        <v>Afectación negativa en la imagen de entidad.
Demandas contra la ANT.</v>
      </c>
      <c r="H155" s="957" t="str">
        <f>'4-VALORACIÓN DEL RIESGO'!Q59</f>
        <v>Posible</v>
      </c>
      <c r="I155" s="957" t="str">
        <f>'4-VALORACIÓN DEL RIESGO'!AA59</f>
        <v>Catastrófico</v>
      </c>
      <c r="J155" s="957" t="str">
        <f>'4-VALORACIÓN DEL RIESGO'!AB59</f>
        <v>Extremo</v>
      </c>
      <c r="K155" s="957" t="str">
        <f>'4-VALORACIÓN DEL RIESGO'!AC59</f>
        <v>Reducir</v>
      </c>
      <c r="L155" s="487" t="s">
        <v>408</v>
      </c>
      <c r="M155" s="516" t="str">
        <f>'5-CONTROLES'!M158</f>
        <v>Revisar viabilidad del documento</v>
      </c>
      <c r="N155" s="516" t="str">
        <f>'5-CONTROLES'!L158</f>
        <v>Visto bueno del profesional en el documento.</v>
      </c>
      <c r="O155" s="516" t="str">
        <f>'5-CONTROLES'!G158</f>
        <v>Oficina Jurídica</v>
      </c>
      <c r="P155" s="516" t="str">
        <f>'5-CONTROLES'!H158</f>
        <v>DIARIO</v>
      </c>
      <c r="Q155" s="954" t="s">
        <v>2022</v>
      </c>
      <c r="R155" s="516" t="str">
        <f>'5-CONTROLES'!AC158</f>
        <v>Débil</v>
      </c>
      <c r="S155" s="516" t="str">
        <f>'5-CONTROLES'!AD158</f>
        <v>Fuerte</v>
      </c>
      <c r="T155" s="516" t="str">
        <f>'5-CONTROLES'!AE158</f>
        <v>Débil</v>
      </c>
      <c r="U155" s="839" t="str">
        <f>'5-CONTROLES'!AI158</f>
        <v>Débil</v>
      </c>
      <c r="V155" s="956" t="str">
        <f>'5-CONTROLES'!AM158</f>
        <v>Posible</v>
      </c>
      <c r="W155" s="956" t="str">
        <f>'5-CONTROLES'!AQ158</f>
        <v>Catastrófico</v>
      </c>
      <c r="X155" s="957" t="str">
        <f>'5-CONTROLES'!AR158</f>
        <v>Extremo</v>
      </c>
      <c r="Y155" s="956" t="str">
        <f>'5-CONTROLES'!AT158</f>
        <v>Reducir</v>
      </c>
      <c r="Z155" s="953" t="s">
        <v>1908</v>
      </c>
      <c r="AA155" s="953" t="s">
        <v>1909</v>
      </c>
      <c r="AB155" s="515" t="s">
        <v>512</v>
      </c>
      <c r="AC155" s="488" t="s">
        <v>1911</v>
      </c>
      <c r="AD155" s="488" t="s">
        <v>1791</v>
      </c>
      <c r="AE155" s="488" t="s">
        <v>1912</v>
      </c>
      <c r="AF155" s="520">
        <v>1</v>
      </c>
      <c r="AG155" s="513"/>
      <c r="AH155" s="513"/>
      <c r="AI155" s="513"/>
      <c r="AJ155" s="513"/>
      <c r="AK155" s="513"/>
      <c r="AL155" s="513"/>
      <c r="AM155" s="513"/>
      <c r="AN155" s="513"/>
      <c r="AO155" s="513"/>
      <c r="AP155" s="513"/>
      <c r="AQ155" s="513"/>
      <c r="AR155" s="513">
        <v>1</v>
      </c>
      <c r="AS155" s="513">
        <f t="shared" si="2"/>
        <v>1</v>
      </c>
      <c r="AT155" s="514" t="s">
        <v>2251</v>
      </c>
      <c r="AU155" s="549" t="s">
        <v>2252</v>
      </c>
    </row>
    <row r="156" spans="2:47" ht="180" hidden="1" customHeight="1" x14ac:dyDescent="0.25">
      <c r="B156" s="967"/>
      <c r="C156" s="758"/>
      <c r="D156" s="839"/>
      <c r="E156" s="839"/>
      <c r="F156" s="839"/>
      <c r="G156" s="839"/>
      <c r="H156" s="957"/>
      <c r="I156" s="957"/>
      <c r="J156" s="957"/>
      <c r="K156" s="957"/>
      <c r="L156" s="487" t="s">
        <v>409</v>
      </c>
      <c r="M156" s="516">
        <f>'5-CONTROLES'!M159</f>
        <v>0</v>
      </c>
      <c r="N156" s="516">
        <f>'5-CONTROLES'!L159</f>
        <v>0</v>
      </c>
      <c r="O156" s="516">
        <f>'5-CONTROLES'!G159</f>
        <v>0</v>
      </c>
      <c r="P156" s="516">
        <f>'5-CONTROLES'!H159</f>
        <v>0</v>
      </c>
      <c r="Q156" s="954"/>
      <c r="R156" s="516" t="str">
        <f>'5-CONTROLES'!AC159</f>
        <v>Débil</v>
      </c>
      <c r="S156" s="516">
        <f>'5-CONTROLES'!AD159</f>
        <v>0</v>
      </c>
      <c r="T156" s="516" t="str">
        <f>'5-CONTROLES'!AE159</f>
        <v>Débil</v>
      </c>
      <c r="U156" s="839"/>
      <c r="V156" s="956"/>
      <c r="W156" s="956"/>
      <c r="X156" s="957"/>
      <c r="Y156" s="956"/>
      <c r="Z156" s="953"/>
      <c r="AA156" s="953"/>
      <c r="AB156" s="515" t="s">
        <v>513</v>
      </c>
      <c r="AC156" s="488"/>
      <c r="AD156" s="488"/>
      <c r="AE156" s="488"/>
      <c r="AF156" s="520"/>
      <c r="AG156" s="513"/>
      <c r="AH156" s="513"/>
      <c r="AI156" s="513"/>
      <c r="AJ156" s="513"/>
      <c r="AK156" s="513"/>
      <c r="AL156" s="513"/>
      <c r="AM156" s="513"/>
      <c r="AN156" s="513"/>
      <c r="AO156" s="513"/>
      <c r="AP156" s="513"/>
      <c r="AQ156" s="513"/>
      <c r="AR156" s="513"/>
      <c r="AS156" s="513"/>
      <c r="AT156" s="514"/>
      <c r="AU156" s="549"/>
    </row>
    <row r="157" spans="2:47" ht="180" hidden="1" customHeight="1" x14ac:dyDescent="0.25">
      <c r="B157" s="967"/>
      <c r="C157" s="758"/>
      <c r="D157" s="839"/>
      <c r="E157" s="839"/>
      <c r="F157" s="839"/>
      <c r="G157" s="839"/>
      <c r="H157" s="957"/>
      <c r="I157" s="957"/>
      <c r="J157" s="957"/>
      <c r="K157" s="957"/>
      <c r="L157" s="487" t="s">
        <v>690</v>
      </c>
      <c r="M157" s="516">
        <f>'5-CONTROLES'!M160</f>
        <v>0</v>
      </c>
      <c r="N157" s="516">
        <f>'5-CONTROLES'!L160</f>
        <v>0</v>
      </c>
      <c r="O157" s="516">
        <f>'5-CONTROLES'!G160</f>
        <v>0</v>
      </c>
      <c r="P157" s="516">
        <f>'5-CONTROLES'!H160</f>
        <v>0</v>
      </c>
      <c r="Q157" s="954"/>
      <c r="R157" s="516" t="str">
        <f>'5-CONTROLES'!AC160</f>
        <v>Débil</v>
      </c>
      <c r="S157" s="516">
        <f>'5-CONTROLES'!AD160</f>
        <v>0</v>
      </c>
      <c r="T157" s="516" t="str">
        <f>'5-CONTROLES'!AE160</f>
        <v>Débil</v>
      </c>
      <c r="U157" s="839"/>
      <c r="V157" s="956"/>
      <c r="W157" s="956"/>
      <c r="X157" s="957"/>
      <c r="Y157" s="956"/>
      <c r="Z157" s="953"/>
      <c r="AA157" s="953"/>
      <c r="AB157" s="515" t="s">
        <v>763</v>
      </c>
      <c r="AC157" s="488"/>
      <c r="AD157" s="488"/>
      <c r="AE157" s="488"/>
      <c r="AF157" s="520"/>
      <c r="AG157" s="513"/>
      <c r="AH157" s="513"/>
      <c r="AI157" s="513"/>
      <c r="AJ157" s="513"/>
      <c r="AK157" s="513"/>
      <c r="AL157" s="513"/>
      <c r="AM157" s="513"/>
      <c r="AN157" s="513"/>
      <c r="AO157" s="513"/>
      <c r="AP157" s="513"/>
      <c r="AQ157" s="513"/>
      <c r="AR157" s="513"/>
      <c r="AS157" s="513"/>
      <c r="AT157" s="514"/>
      <c r="AU157" s="549"/>
    </row>
    <row r="158" spans="2:47" ht="180" customHeight="1" x14ac:dyDescent="0.25">
      <c r="B158" s="967" t="str">
        <f>'3-IDENTIFICACIÓN DEL RIESGO'!B61</f>
        <v>Adquisición de Bienes y Servicios</v>
      </c>
      <c r="C158" s="758">
        <v>51</v>
      </c>
      <c r="D158" s="839" t="str">
        <f>'3-IDENTIFICACIÓN DEL RIESGO'!G61</f>
        <v xml:space="preserve"> Incumplimiento de las obligaciones de un contrato y/o convenio.</v>
      </c>
      <c r="E158" s="839" t="str">
        <f>'3-IDENTIFICACIÓN DEL RIESGO'!N61</f>
        <v>De Cumplimiento</v>
      </c>
      <c r="F158" s="839"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8" s="839" t="str">
        <f>'3-IDENTIFICACIÓN DEL RIESGO'!L61</f>
        <v>Incumplimientos
Multas, sanciones, inhabilidades
Detrimento patrimonial</v>
      </c>
      <c r="H158" s="957" t="str">
        <f>'4-VALORACIÓN DEL RIESGO'!Q60</f>
        <v>Casi seguro</v>
      </c>
      <c r="I158" s="957" t="str">
        <f>'4-VALORACIÓN DEL RIESGO'!AA60</f>
        <v>Catastrófico</v>
      </c>
      <c r="J158" s="957" t="str">
        <f>'4-VALORACIÓN DEL RIESGO'!AB60</f>
        <v>Extremo</v>
      </c>
      <c r="K158" s="957" t="str">
        <f>'4-VALORACIÓN DEL RIESGO'!AC60</f>
        <v>Reducir</v>
      </c>
      <c r="L158" s="487" t="s">
        <v>410</v>
      </c>
      <c r="M158" s="516" t="str">
        <f>'5-CONTROLES'!M161</f>
        <v>Verificación mensual del cumplimiento de obligaciones del contratista y aprobación de las cuentas de cobro.</v>
      </c>
      <c r="N158" s="516"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8" s="516" t="str">
        <f>'5-CONTROLES'!G161</f>
        <v>Grupo de Contratos</v>
      </c>
      <c r="P158" s="516" t="str">
        <f>'5-CONTROLES'!H161</f>
        <v>MENSUAL</v>
      </c>
      <c r="Q158" s="954" t="s">
        <v>1130</v>
      </c>
      <c r="R158" s="516" t="str">
        <f>'5-CONTROLES'!AC161</f>
        <v>Fuerte</v>
      </c>
      <c r="S158" s="516" t="str">
        <f>'5-CONTROLES'!AD161</f>
        <v>Fuerte</v>
      </c>
      <c r="T158" s="516" t="str">
        <f>'5-CONTROLES'!AE161</f>
        <v>Fuerte</v>
      </c>
      <c r="U158" s="839" t="str">
        <f>'5-CONTROLES'!AI161</f>
        <v>Fuerte</v>
      </c>
      <c r="V158" s="956" t="str">
        <f>'5-CONTROLES'!AM161</f>
        <v>Posible</v>
      </c>
      <c r="W158" s="956" t="str">
        <f>'5-CONTROLES'!AQ161</f>
        <v>Catastrófico</v>
      </c>
      <c r="X158" s="957" t="str">
        <f>'5-CONTROLES'!AR161</f>
        <v>Extremo</v>
      </c>
      <c r="Y158" s="956" t="str">
        <f>'5-CONTROLES'!AT161</f>
        <v>Reducir</v>
      </c>
      <c r="Z158" s="953" t="s">
        <v>1131</v>
      </c>
      <c r="AA158" s="953" t="s">
        <v>1132</v>
      </c>
      <c r="AB158" s="515" t="s">
        <v>514</v>
      </c>
      <c r="AC158" s="488" t="s">
        <v>1134</v>
      </c>
      <c r="AD158" s="488" t="s">
        <v>2091</v>
      </c>
      <c r="AE158" s="488" t="s">
        <v>1135</v>
      </c>
      <c r="AF158" s="520">
        <v>2</v>
      </c>
      <c r="AG158" s="513"/>
      <c r="AH158" s="513"/>
      <c r="AI158" s="513"/>
      <c r="AJ158" s="513"/>
      <c r="AK158" s="513"/>
      <c r="AL158" s="513"/>
      <c r="AM158" s="513"/>
      <c r="AN158" s="513">
        <v>2</v>
      </c>
      <c r="AO158" s="513"/>
      <c r="AP158" s="513"/>
      <c r="AQ158" s="513"/>
      <c r="AR158" s="513"/>
      <c r="AS158" s="513">
        <f t="shared" si="2"/>
        <v>2</v>
      </c>
      <c r="AT158" s="514" t="s">
        <v>2228</v>
      </c>
      <c r="AU158" s="549" t="s">
        <v>2253</v>
      </c>
    </row>
    <row r="159" spans="2:47" ht="180" hidden="1" customHeight="1" x14ac:dyDescent="0.25">
      <c r="B159" s="967"/>
      <c r="C159" s="758"/>
      <c r="D159" s="839"/>
      <c r="E159" s="839"/>
      <c r="F159" s="839"/>
      <c r="G159" s="839"/>
      <c r="H159" s="957"/>
      <c r="I159" s="957"/>
      <c r="J159" s="957"/>
      <c r="K159" s="957"/>
      <c r="L159" s="487" t="s">
        <v>411</v>
      </c>
      <c r="M159" s="516">
        <f>'5-CONTROLES'!M162</f>
        <v>0</v>
      </c>
      <c r="N159" s="516">
        <f>'5-CONTROLES'!L162</f>
        <v>0</v>
      </c>
      <c r="O159" s="516">
        <f>'5-CONTROLES'!G162</f>
        <v>0</v>
      </c>
      <c r="P159" s="516">
        <f>'5-CONTROLES'!H162</f>
        <v>0</v>
      </c>
      <c r="Q159" s="954"/>
      <c r="R159" s="516" t="str">
        <f>'5-CONTROLES'!AC162</f>
        <v>Débil</v>
      </c>
      <c r="S159" s="516">
        <f>'5-CONTROLES'!AD162</f>
        <v>0</v>
      </c>
      <c r="T159" s="516" t="str">
        <f>'5-CONTROLES'!AE162</f>
        <v>Débil</v>
      </c>
      <c r="U159" s="839"/>
      <c r="V159" s="956"/>
      <c r="W159" s="956"/>
      <c r="X159" s="957"/>
      <c r="Y159" s="956"/>
      <c r="Z159" s="953"/>
      <c r="AA159" s="953"/>
      <c r="AB159" s="515" t="s">
        <v>515</v>
      </c>
      <c r="AC159" s="488"/>
      <c r="AD159" s="488"/>
      <c r="AE159" s="488"/>
      <c r="AF159" s="520"/>
      <c r="AG159" s="513"/>
      <c r="AH159" s="513"/>
      <c r="AI159" s="513"/>
      <c r="AJ159" s="513"/>
      <c r="AK159" s="513"/>
      <c r="AL159" s="513"/>
      <c r="AM159" s="513"/>
      <c r="AN159" s="513"/>
      <c r="AO159" s="513"/>
      <c r="AP159" s="513"/>
      <c r="AQ159" s="513"/>
      <c r="AR159" s="513"/>
      <c r="AS159" s="513"/>
      <c r="AT159" s="514"/>
      <c r="AU159" s="549"/>
    </row>
    <row r="160" spans="2:47" ht="180" hidden="1" customHeight="1" x14ac:dyDescent="0.25">
      <c r="B160" s="967"/>
      <c r="C160" s="758"/>
      <c r="D160" s="839"/>
      <c r="E160" s="839"/>
      <c r="F160" s="839"/>
      <c r="G160" s="839"/>
      <c r="H160" s="957"/>
      <c r="I160" s="957"/>
      <c r="J160" s="957"/>
      <c r="K160" s="957"/>
      <c r="L160" s="487" t="s">
        <v>691</v>
      </c>
      <c r="M160" s="516">
        <f>'5-CONTROLES'!M163</f>
        <v>0</v>
      </c>
      <c r="N160" s="516">
        <f>'5-CONTROLES'!L163</f>
        <v>0</v>
      </c>
      <c r="O160" s="516">
        <f>'5-CONTROLES'!G163</f>
        <v>0</v>
      </c>
      <c r="P160" s="516">
        <f>'5-CONTROLES'!H163</f>
        <v>0</v>
      </c>
      <c r="Q160" s="954"/>
      <c r="R160" s="516" t="str">
        <f>'5-CONTROLES'!AC163</f>
        <v>Débil</v>
      </c>
      <c r="S160" s="516">
        <f>'5-CONTROLES'!AD163</f>
        <v>0</v>
      </c>
      <c r="T160" s="516" t="str">
        <f>'5-CONTROLES'!AE163</f>
        <v>Débil</v>
      </c>
      <c r="U160" s="839"/>
      <c r="V160" s="956"/>
      <c r="W160" s="956"/>
      <c r="X160" s="957"/>
      <c r="Y160" s="956"/>
      <c r="Z160" s="953"/>
      <c r="AA160" s="953"/>
      <c r="AB160" s="515" t="s">
        <v>764</v>
      </c>
      <c r="AC160" s="488"/>
      <c r="AD160" s="488"/>
      <c r="AE160" s="488"/>
      <c r="AF160" s="520"/>
      <c r="AG160" s="513"/>
      <c r="AH160" s="513"/>
      <c r="AI160" s="513"/>
      <c r="AJ160" s="513"/>
      <c r="AK160" s="513"/>
      <c r="AL160" s="513"/>
      <c r="AM160" s="513"/>
      <c r="AN160" s="513"/>
      <c r="AO160" s="513"/>
      <c r="AP160" s="513"/>
      <c r="AQ160" s="513"/>
      <c r="AR160" s="513"/>
      <c r="AS160" s="513"/>
      <c r="AT160" s="514"/>
      <c r="AU160" s="549"/>
    </row>
    <row r="161" spans="2:47" ht="180" customHeight="1" x14ac:dyDescent="0.25">
      <c r="B161" s="967" t="str">
        <f>'3-IDENTIFICACIÓN DEL RIESGO'!B62</f>
        <v>Adquisición de Bienes y Servicios</v>
      </c>
      <c r="C161" s="758">
        <v>52</v>
      </c>
      <c r="D161" s="839" t="str">
        <f>'3-IDENTIFICACIÓN DEL RIESGO'!G62</f>
        <v>Liquidación de contratos fuera de términos.</v>
      </c>
      <c r="E161" s="839" t="str">
        <f>'3-IDENTIFICACIÓN DEL RIESGO'!N62</f>
        <v>De Cumplimiento</v>
      </c>
      <c r="F161" s="839" t="str">
        <f>'3-IDENTIFICACIÓN DEL RIESGO'!H62</f>
        <v xml:space="preserve">Inoportunidad en la radicación del acta de liquidación por parte del área técnica. </v>
      </c>
      <c r="G161" s="839" t="str">
        <f>'3-IDENTIFICACIÓN DEL RIESGO'!L62</f>
        <v>Posibles observaciones o hallazgos por parte de Control Interno y/o los entes de control.
Incumplimientos de la legislación vigente</v>
      </c>
      <c r="H161" s="957" t="str">
        <f>'4-VALORACIÓN DEL RIESGO'!Q61</f>
        <v>Improbable</v>
      </c>
      <c r="I161" s="957" t="str">
        <f>'4-VALORACIÓN DEL RIESGO'!AA61</f>
        <v>Mayor</v>
      </c>
      <c r="J161" s="957" t="str">
        <f>'4-VALORACIÓN DEL RIESGO'!AB61</f>
        <v>Alto</v>
      </c>
      <c r="K161" s="957" t="str">
        <f>'4-VALORACIÓN DEL RIESGO'!AC61</f>
        <v>Reducir</v>
      </c>
      <c r="L161" s="487" t="s">
        <v>412</v>
      </c>
      <c r="M161" s="516" t="str">
        <f>'5-CONTROLES'!M164</f>
        <v>Verificación final del supervisor y elaboración del informe final de supervisión.</v>
      </c>
      <c r="N161" s="516" t="str">
        <f>'5-CONTROLES'!L164</f>
        <v>Memorandos de solicitud de liquidación de los contratos o convenios, remisión de Informes finales de supervisión, Actas de liquidación final debidamente refrendadas.</v>
      </c>
      <c r="O161" s="516" t="str">
        <f>'5-CONTROLES'!G164</f>
        <v>Grupo de Contratos</v>
      </c>
      <c r="P161" s="516" t="str">
        <f>'5-CONTROLES'!H164</f>
        <v>SEMESTRAL</v>
      </c>
      <c r="Q161" s="954" t="s">
        <v>2023</v>
      </c>
      <c r="R161" s="516" t="str">
        <f>'5-CONTROLES'!AC164</f>
        <v>Fuerte</v>
      </c>
      <c r="S161" s="516" t="str">
        <f>'5-CONTROLES'!AD164</f>
        <v>Fuerte</v>
      </c>
      <c r="T161" s="516" t="str">
        <f>'5-CONTROLES'!AE164</f>
        <v>Fuerte</v>
      </c>
      <c r="U161" s="839" t="str">
        <f>'5-CONTROLES'!AI164</f>
        <v>Fuerte</v>
      </c>
      <c r="V161" s="956" t="str">
        <f>'5-CONTROLES'!AM164</f>
        <v>Rara Vez</v>
      </c>
      <c r="W161" s="956" t="str">
        <f>'5-CONTROLES'!AQ164</f>
        <v>Mayor</v>
      </c>
      <c r="X161" s="957" t="str">
        <f>'5-CONTROLES'!AR164</f>
        <v>Alto</v>
      </c>
      <c r="Y161" s="956" t="str">
        <f>'5-CONTROLES'!AT164</f>
        <v>Reducir</v>
      </c>
      <c r="Z161" s="953" t="s">
        <v>1136</v>
      </c>
      <c r="AA161" s="953" t="s">
        <v>1137</v>
      </c>
      <c r="AB161" s="515" t="s">
        <v>516</v>
      </c>
      <c r="AC161" s="488" t="s">
        <v>1138</v>
      </c>
      <c r="AD161" s="488" t="s">
        <v>2091</v>
      </c>
      <c r="AE161" s="488" t="s">
        <v>1140</v>
      </c>
      <c r="AF161" s="520">
        <v>2</v>
      </c>
      <c r="AG161" s="534"/>
      <c r="AH161" s="534"/>
      <c r="AI161" s="534"/>
      <c r="AJ161" s="534"/>
      <c r="AK161" s="534"/>
      <c r="AL161" s="534"/>
      <c r="AM161" s="534"/>
      <c r="AN161" s="534"/>
      <c r="AO161" s="534"/>
      <c r="AP161" s="534"/>
      <c r="AQ161" s="534"/>
      <c r="AR161" s="534"/>
      <c r="AS161" s="525">
        <f t="shared" si="2"/>
        <v>0</v>
      </c>
      <c r="AT161" s="522" t="s">
        <v>2185</v>
      </c>
      <c r="AU161" s="550" t="s">
        <v>2254</v>
      </c>
    </row>
    <row r="162" spans="2:47" ht="180" hidden="1" customHeight="1" x14ac:dyDescent="0.25">
      <c r="B162" s="967"/>
      <c r="C162" s="758"/>
      <c r="D162" s="839"/>
      <c r="E162" s="839"/>
      <c r="F162" s="839"/>
      <c r="G162" s="839"/>
      <c r="H162" s="957"/>
      <c r="I162" s="957"/>
      <c r="J162" s="957"/>
      <c r="K162" s="957"/>
      <c r="L162" s="487" t="s">
        <v>413</v>
      </c>
      <c r="M162" s="516">
        <f>'5-CONTROLES'!M165</f>
        <v>0</v>
      </c>
      <c r="N162" s="516">
        <f>'5-CONTROLES'!L165</f>
        <v>0</v>
      </c>
      <c r="O162" s="516">
        <f>'5-CONTROLES'!G165</f>
        <v>0</v>
      </c>
      <c r="P162" s="516">
        <f>'5-CONTROLES'!H165</f>
        <v>0</v>
      </c>
      <c r="Q162" s="954"/>
      <c r="R162" s="516" t="str">
        <f>'5-CONTROLES'!AC165</f>
        <v>Débil</v>
      </c>
      <c r="S162" s="516">
        <f>'5-CONTROLES'!AD165</f>
        <v>0</v>
      </c>
      <c r="T162" s="516" t="str">
        <f>'5-CONTROLES'!AE165</f>
        <v>Débil</v>
      </c>
      <c r="U162" s="839"/>
      <c r="V162" s="956"/>
      <c r="W162" s="956"/>
      <c r="X162" s="957"/>
      <c r="Y162" s="956"/>
      <c r="Z162" s="953"/>
      <c r="AA162" s="953"/>
      <c r="AB162" s="515" t="s">
        <v>517</v>
      </c>
      <c r="AC162" s="488"/>
      <c r="AD162" s="488"/>
      <c r="AE162" s="488"/>
      <c r="AF162" s="520"/>
      <c r="AG162" s="513"/>
      <c r="AH162" s="513"/>
      <c r="AI162" s="513"/>
      <c r="AJ162" s="513"/>
      <c r="AK162" s="513"/>
      <c r="AL162" s="513"/>
      <c r="AM162" s="513"/>
      <c r="AN162" s="513"/>
      <c r="AO162" s="513"/>
      <c r="AP162" s="513"/>
      <c r="AQ162" s="513"/>
      <c r="AR162" s="513"/>
      <c r="AS162" s="513"/>
      <c r="AT162" s="514"/>
      <c r="AU162" s="549"/>
    </row>
    <row r="163" spans="2:47" ht="180" hidden="1" customHeight="1" x14ac:dyDescent="0.25">
      <c r="B163" s="967"/>
      <c r="C163" s="758"/>
      <c r="D163" s="839"/>
      <c r="E163" s="839"/>
      <c r="F163" s="839"/>
      <c r="G163" s="839"/>
      <c r="H163" s="957"/>
      <c r="I163" s="957"/>
      <c r="J163" s="957"/>
      <c r="K163" s="957"/>
      <c r="L163" s="487" t="s">
        <v>692</v>
      </c>
      <c r="M163" s="516">
        <f>'5-CONTROLES'!M166</f>
        <v>0</v>
      </c>
      <c r="N163" s="516">
        <f>'5-CONTROLES'!L166</f>
        <v>0</v>
      </c>
      <c r="O163" s="516">
        <f>'5-CONTROLES'!G166</f>
        <v>0</v>
      </c>
      <c r="P163" s="516">
        <f>'5-CONTROLES'!H166</f>
        <v>0</v>
      </c>
      <c r="Q163" s="954"/>
      <c r="R163" s="516" t="str">
        <f>'5-CONTROLES'!AC166</f>
        <v>Débil</v>
      </c>
      <c r="S163" s="516">
        <f>'5-CONTROLES'!AD166</f>
        <v>0</v>
      </c>
      <c r="T163" s="516" t="str">
        <f>'5-CONTROLES'!AE166</f>
        <v>Débil</v>
      </c>
      <c r="U163" s="839"/>
      <c r="V163" s="956"/>
      <c r="W163" s="956"/>
      <c r="X163" s="957"/>
      <c r="Y163" s="956"/>
      <c r="Z163" s="953"/>
      <c r="AA163" s="953"/>
      <c r="AB163" s="515" t="s">
        <v>765</v>
      </c>
      <c r="AC163" s="488"/>
      <c r="AD163" s="488"/>
      <c r="AE163" s="488"/>
      <c r="AF163" s="520"/>
      <c r="AG163" s="513"/>
      <c r="AH163" s="513"/>
      <c r="AI163" s="513"/>
      <c r="AJ163" s="513"/>
      <c r="AK163" s="513"/>
      <c r="AL163" s="513"/>
      <c r="AM163" s="513"/>
      <c r="AN163" s="513"/>
      <c r="AO163" s="513"/>
      <c r="AP163" s="513"/>
      <c r="AQ163" s="513"/>
      <c r="AR163" s="513"/>
      <c r="AS163" s="513"/>
      <c r="AT163" s="514"/>
      <c r="AU163" s="549"/>
    </row>
    <row r="164" spans="2:47" ht="180" customHeight="1" x14ac:dyDescent="0.25">
      <c r="B164" s="967" t="str">
        <f>'3-IDENTIFICACIÓN DEL RIESGO'!B63</f>
        <v>Adquisición de Bienes y Servicios</v>
      </c>
      <c r="C164" s="758">
        <v>53</v>
      </c>
      <c r="D164" s="839" t="str">
        <f>'3-IDENTIFICACIÓN DEL RIESGO'!G63</f>
        <v>Configuración del contrato realidad.</v>
      </c>
      <c r="E164" s="839" t="str">
        <f>'3-IDENTIFICACIÓN DEL RIESGO'!N63</f>
        <v>De Cumplimiento</v>
      </c>
      <c r="F164" s="839" t="str">
        <f>'3-IDENTIFICACIÓN DEL RIESGO'!H63</f>
        <v>Falencias en la supervisión contractual.
Se asignan funciones de la Entidad, evidenciando dependencia y subordinación.
En la fase de ejecución del contrato de prestación de servicios se cumple horario.</v>
      </c>
      <c r="G164" s="839" t="str">
        <f>'3-IDENTIFICACIÓN DEL RIESGO'!L63</f>
        <v>Vinculación en conciliaciones extrajudiciales.
Vinculación en procesos judiciales.
Demandas o reclamaciones.</v>
      </c>
      <c r="H164" s="957" t="str">
        <f>'4-VALORACIÓN DEL RIESGO'!Q62</f>
        <v>Casi seguro</v>
      </c>
      <c r="I164" s="957" t="str">
        <f>'4-VALORACIÓN DEL RIESGO'!AA62</f>
        <v>Catastrófico</v>
      </c>
      <c r="J164" s="957" t="str">
        <f>'4-VALORACIÓN DEL RIESGO'!AB62</f>
        <v>Extremo</v>
      </c>
      <c r="K164" s="957" t="str">
        <f>'4-VALORACIÓN DEL RIESGO'!AC62</f>
        <v>Reducir</v>
      </c>
      <c r="L164" s="487" t="s">
        <v>414</v>
      </c>
      <c r="M164" s="516" t="str">
        <f>'5-CONTROLES'!M167</f>
        <v>Seguimiento a la supervisión de contratos.</v>
      </c>
      <c r="N164" s="516" t="str">
        <f>'5-CONTROLES'!L167</f>
        <v>Informes de supervisón, realización de charlas o capacitaciones con el personal supervisor de los contratos.</v>
      </c>
      <c r="O164" s="516" t="str">
        <f>'5-CONTROLES'!G167</f>
        <v>Grupo de Contratos</v>
      </c>
      <c r="P164" s="516" t="str">
        <f>'5-CONTROLES'!H167</f>
        <v>MENSUAL</v>
      </c>
      <c r="Q164" s="954" t="s">
        <v>2024</v>
      </c>
      <c r="R164" s="516" t="str">
        <f>'5-CONTROLES'!AC167</f>
        <v>Fuerte</v>
      </c>
      <c r="S164" s="516" t="str">
        <f>'5-CONTROLES'!AD167</f>
        <v>Fuerte</v>
      </c>
      <c r="T164" s="516" t="str">
        <f>'5-CONTROLES'!AE167</f>
        <v>Fuerte</v>
      </c>
      <c r="U164" s="839" t="str">
        <f>'5-CONTROLES'!AI167</f>
        <v>Fuerte</v>
      </c>
      <c r="V164" s="956" t="str">
        <f>'5-CONTROLES'!AM167</f>
        <v>Posible</v>
      </c>
      <c r="W164" s="956" t="str">
        <f>'5-CONTROLES'!AQ167</f>
        <v>Catastrófico</v>
      </c>
      <c r="X164" s="957" t="str">
        <f>'5-CONTROLES'!AR167</f>
        <v>Extremo</v>
      </c>
      <c r="Y164" s="956" t="str">
        <f>'5-CONTROLES'!AT167</f>
        <v>Reducir</v>
      </c>
      <c r="Z164" s="953" t="s">
        <v>1353</v>
      </c>
      <c r="AA164" s="953" t="s">
        <v>1355</v>
      </c>
      <c r="AB164" s="515" t="s">
        <v>518</v>
      </c>
      <c r="AC164" s="488" t="s">
        <v>1139</v>
      </c>
      <c r="AD164" s="488" t="s">
        <v>2091</v>
      </c>
      <c r="AE164" s="488" t="s">
        <v>1135</v>
      </c>
      <c r="AF164" s="520">
        <v>2</v>
      </c>
      <c r="AG164" s="344"/>
      <c r="AH164" s="344"/>
      <c r="AI164" s="344"/>
      <c r="AJ164" s="344"/>
      <c r="AK164" s="344"/>
      <c r="AL164" s="344"/>
      <c r="AM164" s="344"/>
      <c r="AN164" s="344"/>
      <c r="AO164" s="344"/>
      <c r="AP164" s="344"/>
      <c r="AQ164" s="344"/>
      <c r="AR164" s="344"/>
      <c r="AS164" s="513">
        <f t="shared" si="2"/>
        <v>0</v>
      </c>
      <c r="AT164" s="514" t="s">
        <v>2185</v>
      </c>
      <c r="AU164" s="549" t="s">
        <v>2255</v>
      </c>
    </row>
    <row r="165" spans="2:47" ht="180" hidden="1" customHeight="1" x14ac:dyDescent="0.25">
      <c r="B165" s="967"/>
      <c r="C165" s="758"/>
      <c r="D165" s="839"/>
      <c r="E165" s="839"/>
      <c r="F165" s="839"/>
      <c r="G165" s="839"/>
      <c r="H165" s="957"/>
      <c r="I165" s="957"/>
      <c r="J165" s="957"/>
      <c r="K165" s="957"/>
      <c r="L165" s="487" t="s">
        <v>415</v>
      </c>
      <c r="M165" s="516">
        <f>'5-CONTROLES'!M168</f>
        <v>0</v>
      </c>
      <c r="N165" s="516">
        <f>'5-CONTROLES'!L168</f>
        <v>0</v>
      </c>
      <c r="O165" s="516">
        <f>'5-CONTROLES'!G168</f>
        <v>0</v>
      </c>
      <c r="P165" s="516">
        <f>'5-CONTROLES'!H168</f>
        <v>0</v>
      </c>
      <c r="Q165" s="954"/>
      <c r="R165" s="516" t="str">
        <f>'5-CONTROLES'!AC168</f>
        <v>Débil</v>
      </c>
      <c r="S165" s="516">
        <f>'5-CONTROLES'!AD168</f>
        <v>0</v>
      </c>
      <c r="T165" s="516" t="str">
        <f>'5-CONTROLES'!AE168</f>
        <v>Débil</v>
      </c>
      <c r="U165" s="839"/>
      <c r="V165" s="956"/>
      <c r="W165" s="956"/>
      <c r="X165" s="957"/>
      <c r="Y165" s="956"/>
      <c r="Z165" s="953"/>
      <c r="AA165" s="953"/>
      <c r="AB165" s="515" t="s">
        <v>519</v>
      </c>
      <c r="AC165" s="488"/>
      <c r="AD165" s="488"/>
      <c r="AE165" s="488"/>
      <c r="AF165" s="520"/>
      <c r="AG165" s="513"/>
      <c r="AH165" s="513"/>
      <c r="AI165" s="513"/>
      <c r="AJ165" s="513"/>
      <c r="AK165" s="513"/>
      <c r="AL165" s="513"/>
      <c r="AM165" s="513"/>
      <c r="AN165" s="513"/>
      <c r="AO165" s="513"/>
      <c r="AP165" s="513"/>
      <c r="AQ165" s="513"/>
      <c r="AR165" s="513"/>
      <c r="AS165" s="513"/>
      <c r="AT165" s="514"/>
      <c r="AU165" s="549"/>
    </row>
    <row r="166" spans="2:47" ht="180" hidden="1" customHeight="1" x14ac:dyDescent="0.25">
      <c r="B166" s="967"/>
      <c r="C166" s="758"/>
      <c r="D166" s="839"/>
      <c r="E166" s="839"/>
      <c r="F166" s="839"/>
      <c r="G166" s="839"/>
      <c r="H166" s="957"/>
      <c r="I166" s="957"/>
      <c r="J166" s="957"/>
      <c r="K166" s="957"/>
      <c r="L166" s="487" t="s">
        <v>693</v>
      </c>
      <c r="M166" s="516">
        <f>'5-CONTROLES'!M169</f>
        <v>0</v>
      </c>
      <c r="N166" s="516">
        <f>'5-CONTROLES'!L169</f>
        <v>0</v>
      </c>
      <c r="O166" s="516">
        <f>'5-CONTROLES'!G169</f>
        <v>0</v>
      </c>
      <c r="P166" s="516">
        <f>'5-CONTROLES'!H169</f>
        <v>0</v>
      </c>
      <c r="Q166" s="954"/>
      <c r="R166" s="516" t="str">
        <f>'5-CONTROLES'!AC169</f>
        <v>Débil</v>
      </c>
      <c r="S166" s="516">
        <f>'5-CONTROLES'!AD169</f>
        <v>0</v>
      </c>
      <c r="T166" s="516" t="str">
        <f>'5-CONTROLES'!AE169</f>
        <v>Débil</v>
      </c>
      <c r="U166" s="839"/>
      <c r="V166" s="956"/>
      <c r="W166" s="956"/>
      <c r="X166" s="957"/>
      <c r="Y166" s="956"/>
      <c r="Z166" s="953"/>
      <c r="AA166" s="953"/>
      <c r="AB166" s="515" t="s">
        <v>766</v>
      </c>
      <c r="AC166" s="488"/>
      <c r="AD166" s="488"/>
      <c r="AE166" s="488"/>
      <c r="AF166" s="520"/>
      <c r="AG166" s="513"/>
      <c r="AH166" s="513"/>
      <c r="AI166" s="513"/>
      <c r="AJ166" s="513"/>
      <c r="AK166" s="513"/>
      <c r="AL166" s="513"/>
      <c r="AM166" s="513"/>
      <c r="AN166" s="513"/>
      <c r="AO166" s="513"/>
      <c r="AP166" s="513"/>
      <c r="AQ166" s="513"/>
      <c r="AR166" s="513"/>
      <c r="AS166" s="513"/>
      <c r="AT166" s="514"/>
      <c r="AU166" s="549"/>
    </row>
    <row r="167" spans="2:47" ht="180" customHeight="1" x14ac:dyDescent="0.25">
      <c r="B167" s="967" t="str">
        <f>'3-IDENTIFICACIÓN DEL RIESGO'!B64</f>
        <v>Administración de Bienes y Servicios</v>
      </c>
      <c r="C167" s="758">
        <v>54</v>
      </c>
      <c r="D167" s="839" t="str">
        <f>'3-IDENTIFICACIÓN DEL RIESGO'!G64</f>
        <v>Perdidas o daños en los bienes de la Entidad.</v>
      </c>
      <c r="E167" s="839" t="str">
        <f>'3-IDENTIFICACIÓN DEL RIESGO'!N64</f>
        <v>Operativos</v>
      </c>
      <c r="F167" s="839" t="str">
        <f>'3-IDENTIFICACIÓN DEL RIESGO'!H64</f>
        <v>Uso indebido de los bienes de la Entidad
Falta de control y lineamientos en el manejo de los bienes de la Entidad</v>
      </c>
      <c r="G167" s="839" t="str">
        <f>'3-IDENTIFICACIÓN DEL RIESGO'!L64</f>
        <v>Posibles pérdidas o daños en los bienes 
Posibles procesos disciplinarios y/o sancionatorios
Incertidumbre en los estados financieros</v>
      </c>
      <c r="H167" s="957" t="str">
        <f>'4-VALORACIÓN DEL RIESGO'!Q63</f>
        <v>Probable</v>
      </c>
      <c r="I167" s="957" t="str">
        <f>'4-VALORACIÓN DEL RIESGO'!AA63</f>
        <v>Mayor</v>
      </c>
      <c r="J167" s="957" t="str">
        <f>'4-VALORACIÓN DEL RIESGO'!AB63</f>
        <v>Extremo</v>
      </c>
      <c r="K167" s="957" t="str">
        <f>'4-VALORACIÓN DEL RIESGO'!AC63</f>
        <v>Reducir</v>
      </c>
      <c r="L167" s="487" t="s">
        <v>416</v>
      </c>
      <c r="M167" s="516" t="str">
        <f>'5-CONTROLES'!M170</f>
        <v>Verificación y conciliación de inventarios</v>
      </c>
      <c r="N167" s="516" t="str">
        <f>'5-CONTROLES'!L170</f>
        <v>Informe de implementación de la herramienta</v>
      </c>
      <c r="O167" s="516" t="str">
        <f>'5-CONTROLES'!G170</f>
        <v>Subdirección Administrativa y Financiera</v>
      </c>
      <c r="P167" s="516" t="str">
        <f>'5-CONTROLES'!H170</f>
        <v>ANUAL</v>
      </c>
      <c r="Q167" s="954" t="s">
        <v>1350</v>
      </c>
      <c r="R167" s="516" t="str">
        <f>'5-CONTROLES'!AC170</f>
        <v>Débil</v>
      </c>
      <c r="S167" s="516" t="str">
        <f>'5-CONTROLES'!AD170</f>
        <v>Fuerte</v>
      </c>
      <c r="T167" s="516" t="str">
        <f>'5-CONTROLES'!AE170</f>
        <v>Débil</v>
      </c>
      <c r="U167" s="839" t="str">
        <f>'5-CONTROLES'!AI170</f>
        <v>Débil</v>
      </c>
      <c r="V167" s="956" t="str">
        <f>'5-CONTROLES'!AM170</f>
        <v>Probable</v>
      </c>
      <c r="W167" s="956" t="str">
        <f>'5-CONTROLES'!AQ170</f>
        <v>Mayor</v>
      </c>
      <c r="X167" s="957" t="str">
        <f>'5-CONTROLES'!AR170</f>
        <v>Extremo</v>
      </c>
      <c r="Y167" s="956" t="str">
        <f>'5-CONTROLES'!AT170</f>
        <v>Reducir</v>
      </c>
      <c r="Z167" s="953" t="s">
        <v>1353</v>
      </c>
      <c r="AA167" s="953" t="s">
        <v>1354</v>
      </c>
      <c r="AB167" s="515" t="s">
        <v>520</v>
      </c>
      <c r="AC167" s="488" t="s">
        <v>1351</v>
      </c>
      <c r="AD167" s="488" t="s">
        <v>2089</v>
      </c>
      <c r="AE167" s="488" t="s">
        <v>1352</v>
      </c>
      <c r="AF167" s="489">
        <v>1</v>
      </c>
      <c r="AG167" s="513"/>
      <c r="AH167" s="513"/>
      <c r="AI167" s="513"/>
      <c r="AJ167" s="513"/>
      <c r="AK167" s="513"/>
      <c r="AL167" s="513"/>
      <c r="AM167" s="513"/>
      <c r="AN167" s="513"/>
      <c r="AO167" s="513"/>
      <c r="AP167" s="513"/>
      <c r="AQ167" s="513"/>
      <c r="AR167" s="333">
        <v>1</v>
      </c>
      <c r="AS167" s="521">
        <f t="shared" si="2"/>
        <v>1</v>
      </c>
      <c r="AT167" s="514" t="s">
        <v>2256</v>
      </c>
      <c r="AU167" s="549" t="s">
        <v>2257</v>
      </c>
    </row>
    <row r="168" spans="2:47" ht="180" hidden="1" customHeight="1" x14ac:dyDescent="0.25">
      <c r="B168" s="967"/>
      <c r="C168" s="758"/>
      <c r="D168" s="839"/>
      <c r="E168" s="839"/>
      <c r="F168" s="839"/>
      <c r="G168" s="839"/>
      <c r="H168" s="957"/>
      <c r="I168" s="957"/>
      <c r="J168" s="957"/>
      <c r="K168" s="957"/>
      <c r="L168" s="487" t="s">
        <v>417</v>
      </c>
      <c r="M168" s="516">
        <f>'5-CONTROLES'!M171</f>
        <v>0</v>
      </c>
      <c r="N168" s="516">
        <f>'5-CONTROLES'!L171</f>
        <v>0</v>
      </c>
      <c r="O168" s="516">
        <f>'5-CONTROLES'!G171</f>
        <v>0</v>
      </c>
      <c r="P168" s="516">
        <f>'5-CONTROLES'!H171</f>
        <v>0</v>
      </c>
      <c r="Q168" s="954"/>
      <c r="R168" s="516" t="str">
        <f>'5-CONTROLES'!AC171</f>
        <v>Débil</v>
      </c>
      <c r="S168" s="516">
        <f>'5-CONTROLES'!AD171</f>
        <v>0</v>
      </c>
      <c r="T168" s="516" t="str">
        <f>'5-CONTROLES'!AE171</f>
        <v>Débil</v>
      </c>
      <c r="U168" s="839"/>
      <c r="V168" s="956"/>
      <c r="W168" s="956"/>
      <c r="X168" s="957"/>
      <c r="Y168" s="956"/>
      <c r="Z168" s="953"/>
      <c r="AA168" s="953"/>
      <c r="AB168" s="515" t="s">
        <v>521</v>
      </c>
      <c r="AC168" s="488"/>
      <c r="AD168" s="488"/>
      <c r="AE168" s="488"/>
      <c r="AF168" s="520"/>
      <c r="AG168" s="513"/>
      <c r="AH168" s="513"/>
      <c r="AI168" s="513"/>
      <c r="AJ168" s="513"/>
      <c r="AK168" s="513"/>
      <c r="AL168" s="513"/>
      <c r="AM168" s="513"/>
      <c r="AN168" s="513"/>
      <c r="AO168" s="513"/>
      <c r="AP168" s="513"/>
      <c r="AQ168" s="513"/>
      <c r="AR168" s="513"/>
      <c r="AS168" s="513"/>
      <c r="AT168" s="514"/>
      <c r="AU168" s="549"/>
    </row>
    <row r="169" spans="2:47" ht="180" hidden="1" customHeight="1" x14ac:dyDescent="0.25">
      <c r="B169" s="967"/>
      <c r="C169" s="758"/>
      <c r="D169" s="839"/>
      <c r="E169" s="839"/>
      <c r="F169" s="839"/>
      <c r="G169" s="839"/>
      <c r="H169" s="957"/>
      <c r="I169" s="957"/>
      <c r="J169" s="957"/>
      <c r="K169" s="957"/>
      <c r="L169" s="487" t="s">
        <v>694</v>
      </c>
      <c r="M169" s="516">
        <f>'5-CONTROLES'!M172</f>
        <v>0</v>
      </c>
      <c r="N169" s="516">
        <f>'5-CONTROLES'!L172</f>
        <v>0</v>
      </c>
      <c r="O169" s="516">
        <f>'5-CONTROLES'!G172</f>
        <v>0</v>
      </c>
      <c r="P169" s="516">
        <f>'5-CONTROLES'!H172</f>
        <v>0</v>
      </c>
      <c r="Q169" s="954"/>
      <c r="R169" s="516" t="str">
        <f>'5-CONTROLES'!AC172</f>
        <v>Débil</v>
      </c>
      <c r="S169" s="516">
        <f>'5-CONTROLES'!AD172</f>
        <v>0</v>
      </c>
      <c r="T169" s="516" t="str">
        <f>'5-CONTROLES'!AE172</f>
        <v>Débil</v>
      </c>
      <c r="U169" s="839"/>
      <c r="V169" s="956"/>
      <c r="W169" s="956"/>
      <c r="X169" s="957"/>
      <c r="Y169" s="956"/>
      <c r="Z169" s="953"/>
      <c r="AA169" s="953"/>
      <c r="AB169" s="515" t="s">
        <v>767</v>
      </c>
      <c r="AC169" s="488"/>
      <c r="AD169" s="488"/>
      <c r="AE169" s="488"/>
      <c r="AF169" s="520"/>
      <c r="AG169" s="513"/>
      <c r="AH169" s="513"/>
      <c r="AI169" s="513"/>
      <c r="AJ169" s="513"/>
      <c r="AK169" s="513"/>
      <c r="AL169" s="513"/>
      <c r="AM169" s="513"/>
      <c r="AN169" s="513"/>
      <c r="AO169" s="513"/>
      <c r="AP169" s="513"/>
      <c r="AQ169" s="513"/>
      <c r="AR169" s="513"/>
      <c r="AS169" s="513"/>
      <c r="AT169" s="514"/>
      <c r="AU169" s="549"/>
    </row>
    <row r="170" spans="2:47" ht="180" customHeight="1" x14ac:dyDescent="0.25">
      <c r="B170" s="967" t="str">
        <f>'3-IDENTIFICACIÓN DEL RIESGO'!B65</f>
        <v>Administración de Bienes y Servicios</v>
      </c>
      <c r="C170" s="758">
        <v>55</v>
      </c>
      <c r="D170" s="839" t="str">
        <f>'3-IDENTIFICACIÓN DEL RIESGO'!G65</f>
        <v>Incumplimiento en la aplicación de los mantenimientos preventivos a los bienes de la Entidad.</v>
      </c>
      <c r="E170" s="839" t="str">
        <f>'3-IDENTIFICACIÓN DEL RIESGO'!N65</f>
        <v>Operativos</v>
      </c>
      <c r="F170" s="839" t="str">
        <f>'3-IDENTIFICACIÓN DEL RIESGO'!H65</f>
        <v>Falta de Control en los bienes y sus mantenimientos</v>
      </c>
      <c r="G170" s="839" t="str">
        <f>'3-IDENTIFICACIÓN DEL RIESGO'!L65</f>
        <v xml:space="preserve">Posibles daños o perdidas  en los bienes de la Entidad
Sobre costos en reparamientos </v>
      </c>
      <c r="H170" s="957" t="str">
        <f>'4-VALORACIÓN DEL RIESGO'!Q64</f>
        <v>Improbable</v>
      </c>
      <c r="I170" s="957" t="str">
        <f>'4-VALORACIÓN DEL RIESGO'!AA64</f>
        <v>Moderado</v>
      </c>
      <c r="J170" s="957" t="str">
        <f>'4-VALORACIÓN DEL RIESGO'!AB64</f>
        <v>Moderado</v>
      </c>
      <c r="K170" s="957" t="str">
        <f>'4-VALORACIÓN DEL RIESGO'!AC64</f>
        <v>Reducir</v>
      </c>
      <c r="L170" s="487" t="s">
        <v>418</v>
      </c>
      <c r="M170" s="516" t="str">
        <f>'5-CONTROLES'!M173</f>
        <v>Verificación del cumplimiento del cronográma de mantenimientos.</v>
      </c>
      <c r="N170" s="516" t="str">
        <f>'5-CONTROLES'!L173</f>
        <v>Cronograma de mantenimientos.</v>
      </c>
      <c r="O170" s="516" t="str">
        <f>'5-CONTROLES'!G173</f>
        <v>Subdirección Administrativa y Financiera</v>
      </c>
      <c r="P170" s="516" t="str">
        <f>'5-CONTROLES'!H173</f>
        <v>SEMANAL</v>
      </c>
      <c r="Q170" s="954" t="s">
        <v>1361</v>
      </c>
      <c r="R170" s="516" t="str">
        <f>'5-CONTROLES'!AC173</f>
        <v>Débil</v>
      </c>
      <c r="S170" s="516" t="str">
        <f>'5-CONTROLES'!AD173</f>
        <v>Moderado</v>
      </c>
      <c r="T170" s="516" t="str">
        <f>'5-CONTROLES'!AE173</f>
        <v>Débil</v>
      </c>
      <c r="U170" s="839" t="str">
        <f>'5-CONTROLES'!AI173</f>
        <v>Débil</v>
      </c>
      <c r="V170" s="956" t="str">
        <f>'5-CONTROLES'!AM173</f>
        <v>Improbable</v>
      </c>
      <c r="W170" s="956" t="str">
        <f>'5-CONTROLES'!AQ173</f>
        <v>Moderado</v>
      </c>
      <c r="X170" s="957" t="str">
        <f>'5-CONTROLES'!AR173</f>
        <v>Moderado</v>
      </c>
      <c r="Y170" s="956" t="str">
        <f>'5-CONTROLES'!AT173</f>
        <v>Reducir</v>
      </c>
      <c r="Z170" s="953" t="s">
        <v>1362</v>
      </c>
      <c r="AA170" s="953" t="s">
        <v>1363</v>
      </c>
      <c r="AB170" s="515" t="s">
        <v>522</v>
      </c>
      <c r="AC170" s="488" t="s">
        <v>1364</v>
      </c>
      <c r="AD170" s="488" t="s">
        <v>2089</v>
      </c>
      <c r="AE170" s="488" t="s">
        <v>2095</v>
      </c>
      <c r="AF170" s="520">
        <v>12</v>
      </c>
      <c r="AG170" s="513"/>
      <c r="AH170" s="513"/>
      <c r="AI170" s="513"/>
      <c r="AJ170" s="513"/>
      <c r="AK170" s="513"/>
      <c r="AL170" s="513"/>
      <c r="AM170" s="513"/>
      <c r="AN170" s="513"/>
      <c r="AO170" s="513"/>
      <c r="AP170" s="513">
        <v>1</v>
      </c>
      <c r="AQ170" s="513">
        <v>1</v>
      </c>
      <c r="AR170" s="513">
        <v>1</v>
      </c>
      <c r="AS170" s="513">
        <f t="shared" si="2"/>
        <v>3</v>
      </c>
      <c r="AT170" s="514" t="s">
        <v>2258</v>
      </c>
      <c r="AU170" s="549" t="s">
        <v>2259</v>
      </c>
    </row>
    <row r="171" spans="2:47" ht="180" hidden="1" customHeight="1" x14ac:dyDescent="0.25">
      <c r="B171" s="967"/>
      <c r="C171" s="758"/>
      <c r="D171" s="839"/>
      <c r="E171" s="839"/>
      <c r="F171" s="839"/>
      <c r="G171" s="839"/>
      <c r="H171" s="957"/>
      <c r="I171" s="957"/>
      <c r="J171" s="957"/>
      <c r="K171" s="957"/>
      <c r="L171" s="487" t="s">
        <v>419</v>
      </c>
      <c r="M171" s="516">
        <f>'5-CONTROLES'!M174</f>
        <v>0</v>
      </c>
      <c r="N171" s="516">
        <f>'5-CONTROLES'!L174</f>
        <v>0</v>
      </c>
      <c r="O171" s="516">
        <f>'5-CONTROLES'!G174</f>
        <v>0</v>
      </c>
      <c r="P171" s="516">
        <f>'5-CONTROLES'!H174</f>
        <v>0</v>
      </c>
      <c r="Q171" s="954"/>
      <c r="R171" s="516" t="str">
        <f>'5-CONTROLES'!AC174</f>
        <v>Débil</v>
      </c>
      <c r="S171" s="516">
        <f>'5-CONTROLES'!AD174</f>
        <v>0</v>
      </c>
      <c r="T171" s="516" t="str">
        <f>'5-CONTROLES'!AE174</f>
        <v>Débil</v>
      </c>
      <c r="U171" s="839"/>
      <c r="V171" s="956"/>
      <c r="W171" s="956"/>
      <c r="X171" s="957"/>
      <c r="Y171" s="956"/>
      <c r="Z171" s="953"/>
      <c r="AA171" s="953"/>
      <c r="AB171" s="515" t="s">
        <v>523</v>
      </c>
      <c r="AC171" s="488"/>
      <c r="AD171" s="488"/>
      <c r="AE171" s="488"/>
      <c r="AF171" s="520"/>
      <c r="AG171" s="513"/>
      <c r="AH171" s="513"/>
      <c r="AI171" s="513"/>
      <c r="AJ171" s="513"/>
      <c r="AK171" s="513"/>
      <c r="AL171" s="513"/>
      <c r="AM171" s="513"/>
      <c r="AN171" s="513"/>
      <c r="AO171" s="513"/>
      <c r="AP171" s="513"/>
      <c r="AQ171" s="513"/>
      <c r="AR171" s="513"/>
      <c r="AS171" s="513"/>
      <c r="AT171" s="514"/>
      <c r="AU171" s="549"/>
    </row>
    <row r="172" spans="2:47" ht="180" hidden="1" customHeight="1" x14ac:dyDescent="0.25">
      <c r="B172" s="967"/>
      <c r="C172" s="758"/>
      <c r="D172" s="839"/>
      <c r="E172" s="839"/>
      <c r="F172" s="839"/>
      <c r="G172" s="839"/>
      <c r="H172" s="957"/>
      <c r="I172" s="957"/>
      <c r="J172" s="957"/>
      <c r="K172" s="957"/>
      <c r="L172" s="487" t="s">
        <v>695</v>
      </c>
      <c r="M172" s="516">
        <f>'5-CONTROLES'!M175</f>
        <v>0</v>
      </c>
      <c r="N172" s="516">
        <f>'5-CONTROLES'!L175</f>
        <v>0</v>
      </c>
      <c r="O172" s="516">
        <f>'5-CONTROLES'!G175</f>
        <v>0</v>
      </c>
      <c r="P172" s="516">
        <f>'5-CONTROLES'!H175</f>
        <v>0</v>
      </c>
      <c r="Q172" s="954"/>
      <c r="R172" s="516" t="str">
        <f>'5-CONTROLES'!AC175</f>
        <v>Débil</v>
      </c>
      <c r="S172" s="516">
        <f>'5-CONTROLES'!AD175</f>
        <v>0</v>
      </c>
      <c r="T172" s="516" t="str">
        <f>'5-CONTROLES'!AE175</f>
        <v>Débil</v>
      </c>
      <c r="U172" s="839"/>
      <c r="V172" s="956"/>
      <c r="W172" s="956"/>
      <c r="X172" s="957"/>
      <c r="Y172" s="956"/>
      <c r="Z172" s="953"/>
      <c r="AA172" s="953"/>
      <c r="AB172" s="515" t="s">
        <v>768</v>
      </c>
      <c r="AC172" s="488"/>
      <c r="AD172" s="488"/>
      <c r="AE172" s="488"/>
      <c r="AF172" s="489"/>
      <c r="AG172" s="513"/>
      <c r="AH172" s="513"/>
      <c r="AI172" s="513"/>
      <c r="AJ172" s="513"/>
      <c r="AK172" s="513"/>
      <c r="AL172" s="513"/>
      <c r="AM172" s="513"/>
      <c r="AN172" s="513"/>
      <c r="AO172" s="513"/>
      <c r="AP172" s="513"/>
      <c r="AQ172" s="513"/>
      <c r="AR172" s="513"/>
      <c r="AS172" s="513"/>
      <c r="AT172" s="514"/>
      <c r="AU172" s="549"/>
    </row>
    <row r="173" spans="2:47" ht="180" customHeight="1" x14ac:dyDescent="0.25">
      <c r="B173" s="967" t="str">
        <f>'3-IDENTIFICACIÓN DEL RIESGO'!B66</f>
        <v>Administración de Bienes y Servicios</v>
      </c>
      <c r="C173" s="758">
        <v>56</v>
      </c>
      <c r="D173" s="839" t="str">
        <f>'3-IDENTIFICACIÓN DEL RIESGO'!G66</f>
        <v>Radicación de solicitud de comisión sin el cumplimiento de requisitos.</v>
      </c>
      <c r="E173" s="839" t="str">
        <f>'3-IDENTIFICACIÓN DEL RIESGO'!N66</f>
        <v>Operativos</v>
      </c>
      <c r="F173" s="839" t="str">
        <f>'3-IDENTIFICACIÓN DEL RIESGO'!H66</f>
        <v xml:space="preserve">Debilidades en la definición de criterios aplicables a la autorización, legalización y pago de desplazamientos. 
Falta de Control en la gestión de desplazamientos </v>
      </c>
      <c r="G173" s="839" t="str">
        <f>'3-IDENTIFICACIÓN DEL RIESGO'!L66</f>
        <v>Dificultades para la aprobación o legalización de desplazamientos
Desplazamientos sin autorización que no puedan ser reconocidas
Desplazamientos riesgosos de funcionarios y/o contratistas</v>
      </c>
      <c r="H173" s="957" t="str">
        <f>'4-VALORACIÓN DEL RIESGO'!Q65</f>
        <v>Probable</v>
      </c>
      <c r="I173" s="957" t="str">
        <f>'4-VALORACIÓN DEL RIESGO'!AA65</f>
        <v>Moderado</v>
      </c>
      <c r="J173" s="957" t="str">
        <f>'4-VALORACIÓN DEL RIESGO'!AB65</f>
        <v>Alto</v>
      </c>
      <c r="K173" s="957" t="str">
        <f>'4-VALORACIÓN DEL RIESGO'!AC65</f>
        <v>Reducir</v>
      </c>
      <c r="L173" s="487" t="s">
        <v>420</v>
      </c>
      <c r="M173" s="516" t="str">
        <f>'5-CONTROLES'!M176</f>
        <v>Aprobar o rechazar la solicitud de comisión y/o autorización de viaje por el Jefe directo o supervisor de contrato del solicitante.</v>
      </c>
      <c r="N173" s="516" t="str">
        <f>'5-CONTROLES'!L176</f>
        <v>Solicitud aprobada o rechazada.</v>
      </c>
      <c r="O173" s="516" t="str">
        <f>'5-CONTROLES'!G176</f>
        <v>Subdirección Administrativa y Financiera</v>
      </c>
      <c r="P173" s="516" t="str">
        <f>'5-CONTROLES'!H176</f>
        <v>DIARIO</v>
      </c>
      <c r="Q173" s="954" t="s">
        <v>2025</v>
      </c>
      <c r="R173" s="516" t="str">
        <f>'5-CONTROLES'!AC176</f>
        <v>Débil</v>
      </c>
      <c r="S173" s="516" t="str">
        <f>'5-CONTROLES'!AD176</f>
        <v>Fuerte</v>
      </c>
      <c r="T173" s="516" t="str">
        <f>'5-CONTROLES'!AE176</f>
        <v>Débil</v>
      </c>
      <c r="U173" s="839" t="str">
        <f>'5-CONTROLES'!AI176</f>
        <v>Débil</v>
      </c>
      <c r="V173" s="956" t="str">
        <f>'5-CONTROLES'!AM176</f>
        <v>Probable</v>
      </c>
      <c r="W173" s="956" t="str">
        <f>'5-CONTROLES'!AQ176</f>
        <v>Moderado</v>
      </c>
      <c r="X173" s="957" t="str">
        <f>'5-CONTROLES'!AR176</f>
        <v>Alto</v>
      </c>
      <c r="Y173" s="956" t="str">
        <f>'5-CONTROLES'!AT176</f>
        <v>Reducir</v>
      </c>
      <c r="Z173" s="953" t="s">
        <v>1131</v>
      </c>
      <c r="AA173" s="953" t="s">
        <v>1915</v>
      </c>
      <c r="AB173" s="515" t="s">
        <v>524</v>
      </c>
      <c r="AC173" s="488" t="s">
        <v>1916</v>
      </c>
      <c r="AD173" s="488" t="s">
        <v>2089</v>
      </c>
      <c r="AE173" s="488" t="s">
        <v>1755</v>
      </c>
      <c r="AF173" s="520">
        <v>1</v>
      </c>
      <c r="AG173" s="513"/>
      <c r="AH173" s="513"/>
      <c r="AI173" s="513">
        <v>1</v>
      </c>
      <c r="AJ173" s="513"/>
      <c r="AK173" s="513"/>
      <c r="AL173" s="513"/>
      <c r="AM173" s="513"/>
      <c r="AN173" s="513"/>
      <c r="AO173" s="513"/>
      <c r="AP173" s="513"/>
      <c r="AQ173" s="513"/>
      <c r="AR173" s="513"/>
      <c r="AS173" s="513">
        <f t="shared" si="2"/>
        <v>1</v>
      </c>
      <c r="AT173" s="514" t="s">
        <v>2260</v>
      </c>
      <c r="AU173" s="549" t="s">
        <v>2261</v>
      </c>
    </row>
    <row r="174" spans="2:47" ht="180" customHeight="1" x14ac:dyDescent="0.25">
      <c r="B174" s="967"/>
      <c r="C174" s="758"/>
      <c r="D174" s="839"/>
      <c r="E174" s="839"/>
      <c r="F174" s="839"/>
      <c r="G174" s="839"/>
      <c r="H174" s="957"/>
      <c r="I174" s="957"/>
      <c r="J174" s="957"/>
      <c r="K174" s="957"/>
      <c r="L174" s="487" t="s">
        <v>421</v>
      </c>
      <c r="M174" s="516" t="str">
        <f>'5-CONTROLES'!M177</f>
        <v xml:space="preserve"> Aprobar o rechazar solicitud de comisión o autorización de viaje por el Ordenador del Gasto</v>
      </c>
      <c r="N174" s="516" t="str">
        <f>'5-CONTROLES'!L177</f>
        <v>Solicitud aprobada o rechazada.</v>
      </c>
      <c r="O174" s="516" t="str">
        <f>'5-CONTROLES'!G177</f>
        <v>Subdirección Administrativa y Financiera</v>
      </c>
      <c r="P174" s="516" t="str">
        <f>'5-CONTROLES'!H177</f>
        <v>DIARIO</v>
      </c>
      <c r="Q174" s="954"/>
      <c r="R174" s="516" t="str">
        <f>'5-CONTROLES'!AC177</f>
        <v>Débil</v>
      </c>
      <c r="S174" s="516" t="str">
        <f>'5-CONTROLES'!AD177</f>
        <v>Fuerte</v>
      </c>
      <c r="T174" s="516" t="str">
        <f>'5-CONTROLES'!AE177</f>
        <v>Débil</v>
      </c>
      <c r="U174" s="839"/>
      <c r="V174" s="956"/>
      <c r="W174" s="956"/>
      <c r="X174" s="957"/>
      <c r="Y174" s="956"/>
      <c r="Z174" s="953"/>
      <c r="AA174" s="953"/>
      <c r="AB174" s="515" t="s">
        <v>525</v>
      </c>
      <c r="AC174" s="488"/>
      <c r="AD174" s="488"/>
      <c r="AE174" s="488"/>
      <c r="AF174" s="520"/>
      <c r="AG174" s="513"/>
      <c r="AH174" s="513"/>
      <c r="AI174" s="513"/>
      <c r="AJ174" s="513"/>
      <c r="AK174" s="513"/>
      <c r="AL174" s="513"/>
      <c r="AM174" s="513"/>
      <c r="AN174" s="513"/>
      <c r="AO174" s="513"/>
      <c r="AP174" s="513"/>
      <c r="AQ174" s="513"/>
      <c r="AR174" s="513"/>
      <c r="AS174" s="513"/>
      <c r="AT174" s="514"/>
      <c r="AU174" s="549"/>
    </row>
    <row r="175" spans="2:47" ht="180" hidden="1" customHeight="1" x14ac:dyDescent="0.25">
      <c r="B175" s="967"/>
      <c r="C175" s="758"/>
      <c r="D175" s="839"/>
      <c r="E175" s="839"/>
      <c r="F175" s="839"/>
      <c r="G175" s="839"/>
      <c r="H175" s="957"/>
      <c r="I175" s="957"/>
      <c r="J175" s="957"/>
      <c r="K175" s="957"/>
      <c r="L175" s="487" t="s">
        <v>696</v>
      </c>
      <c r="M175" s="516">
        <f>'5-CONTROLES'!M178</f>
        <v>0</v>
      </c>
      <c r="N175" s="516">
        <f>'5-CONTROLES'!L178</f>
        <v>0</v>
      </c>
      <c r="O175" s="516">
        <f>'5-CONTROLES'!G178</f>
        <v>0</v>
      </c>
      <c r="P175" s="516">
        <f>'5-CONTROLES'!H178</f>
        <v>0</v>
      </c>
      <c r="Q175" s="954"/>
      <c r="R175" s="516" t="str">
        <f>'5-CONTROLES'!AC178</f>
        <v>Débil</v>
      </c>
      <c r="S175" s="516">
        <f>'5-CONTROLES'!AD178</f>
        <v>0</v>
      </c>
      <c r="T175" s="516" t="str">
        <f>'5-CONTROLES'!AE178</f>
        <v>Débil</v>
      </c>
      <c r="U175" s="839"/>
      <c r="V175" s="956"/>
      <c r="W175" s="956"/>
      <c r="X175" s="957"/>
      <c r="Y175" s="956"/>
      <c r="Z175" s="953"/>
      <c r="AA175" s="953"/>
      <c r="AB175" s="515" t="s">
        <v>769</v>
      </c>
      <c r="AC175" s="488"/>
      <c r="AD175" s="488"/>
      <c r="AE175" s="488"/>
      <c r="AF175" s="520"/>
      <c r="AG175" s="513"/>
      <c r="AH175" s="513"/>
      <c r="AI175" s="513"/>
      <c r="AJ175" s="513"/>
      <c r="AK175" s="513"/>
      <c r="AL175" s="513"/>
      <c r="AM175" s="513"/>
      <c r="AN175" s="513"/>
      <c r="AO175" s="513"/>
      <c r="AP175" s="513"/>
      <c r="AQ175" s="513"/>
      <c r="AR175" s="513"/>
      <c r="AS175" s="513"/>
      <c r="AT175" s="514"/>
      <c r="AU175" s="549"/>
    </row>
    <row r="176" spans="2:47" ht="180" customHeight="1" x14ac:dyDescent="0.25">
      <c r="B176" s="967" t="str">
        <f>'3-IDENTIFICACIÓN DEL RIESGO'!B67</f>
        <v>Administración de Bienes y Servicios</v>
      </c>
      <c r="C176" s="758">
        <v>57</v>
      </c>
      <c r="D176" s="839" t="str">
        <f>'3-IDENTIFICACIÓN DEL RIESGO'!G67</f>
        <v>Pérdida o daño en la documentación de la Agencia</v>
      </c>
      <c r="E176" s="839" t="str">
        <f>'3-IDENTIFICACIÓN DEL RIESGO'!N67</f>
        <v>Operativos</v>
      </c>
      <c r="F176" s="839" t="str">
        <f>'3-IDENTIFICACIÓN DEL RIESGO'!H67</f>
        <v xml:space="preserve">Falta de control en la implementación de los lineamientos de manejo 
Falta de lineamientos para la Conservación de documentos. </v>
      </c>
      <c r="G176" s="839" t="str">
        <f>'3-IDENTIFICACIÓN DEL RIESGO'!L67</f>
        <v>Vencimiento de términos. 
Reprocesos administrativos. 
Incumplimientos</v>
      </c>
      <c r="H176" s="957" t="str">
        <f>'4-VALORACIÓN DEL RIESGO'!Q66</f>
        <v>Improbable</v>
      </c>
      <c r="I176" s="957" t="str">
        <f>'4-VALORACIÓN DEL RIESGO'!AA66</f>
        <v>Catastrófico</v>
      </c>
      <c r="J176" s="957" t="str">
        <f>'4-VALORACIÓN DEL RIESGO'!AB66</f>
        <v>Extremo</v>
      </c>
      <c r="K176" s="957" t="str">
        <f>'4-VALORACIÓN DEL RIESGO'!AC66</f>
        <v>Reducir</v>
      </c>
      <c r="L176" s="487" t="s">
        <v>422</v>
      </c>
      <c r="M176" s="516" t="str">
        <f>'5-CONTROLES'!M179</f>
        <v>Revisión aleatoria a las bases de datos frente a los expedientes en custodia por la Subdirección Administrativa y Financiera.</v>
      </c>
      <c r="N176" s="516" t="str">
        <f>'5-CONTROLES'!L179</f>
        <v>Informe elaborado.</v>
      </c>
      <c r="O176" s="516" t="str">
        <f>'5-CONTROLES'!G179</f>
        <v>Subdirección Administrativa y Financiera</v>
      </c>
      <c r="P176" s="516" t="str">
        <f>'5-CONTROLES'!H179</f>
        <v>SEMESTRAL</v>
      </c>
      <c r="Q176" s="954" t="s">
        <v>1542</v>
      </c>
      <c r="R176" s="516" t="str">
        <f>'5-CONTROLES'!AC179</f>
        <v>Débil</v>
      </c>
      <c r="S176" s="516" t="str">
        <f>'5-CONTROLES'!AD179</f>
        <v>Fuerte</v>
      </c>
      <c r="T176" s="516" t="str">
        <f>'5-CONTROLES'!AE179</f>
        <v>Débil</v>
      </c>
      <c r="U176" s="839" t="str">
        <f>'5-CONTROLES'!AI179</f>
        <v>Débil</v>
      </c>
      <c r="V176" s="956" t="str">
        <f>'5-CONTROLES'!AM179</f>
        <v>Improbable</v>
      </c>
      <c r="W176" s="956" t="str">
        <f>'5-CONTROLES'!AQ179</f>
        <v>Catastrófico</v>
      </c>
      <c r="X176" s="957" t="str">
        <f>'5-CONTROLES'!AR179</f>
        <v>Extremo</v>
      </c>
      <c r="Y176" s="956" t="str">
        <f>'5-CONTROLES'!AT179</f>
        <v>Reducir</v>
      </c>
      <c r="Z176" s="953" t="s">
        <v>2026</v>
      </c>
      <c r="AA176" s="953" t="s">
        <v>2027</v>
      </c>
      <c r="AB176" s="515" t="s">
        <v>526</v>
      </c>
      <c r="AC176" s="488" t="s">
        <v>1543</v>
      </c>
      <c r="AD176" s="488" t="s">
        <v>2089</v>
      </c>
      <c r="AE176" s="488" t="s">
        <v>1544</v>
      </c>
      <c r="AF176" s="520">
        <v>1</v>
      </c>
      <c r="AG176" s="513"/>
      <c r="AH176" s="513"/>
      <c r="AI176" s="513"/>
      <c r="AJ176" s="513"/>
      <c r="AK176" s="513"/>
      <c r="AL176" s="513"/>
      <c r="AM176" s="513"/>
      <c r="AN176" s="513"/>
      <c r="AO176" s="513"/>
      <c r="AP176" s="513"/>
      <c r="AQ176" s="513">
        <v>1</v>
      </c>
      <c r="AR176" s="513"/>
      <c r="AS176" s="513">
        <f t="shared" si="2"/>
        <v>1</v>
      </c>
      <c r="AT176" s="514" t="s">
        <v>2262</v>
      </c>
      <c r="AU176" s="549" t="s">
        <v>2263</v>
      </c>
    </row>
    <row r="177" spans="2:47" ht="180" hidden="1" customHeight="1" x14ac:dyDescent="0.25">
      <c r="B177" s="967"/>
      <c r="C177" s="758"/>
      <c r="D177" s="839"/>
      <c r="E177" s="839"/>
      <c r="F177" s="839"/>
      <c r="G177" s="839"/>
      <c r="H177" s="957"/>
      <c r="I177" s="957"/>
      <c r="J177" s="957"/>
      <c r="K177" s="957"/>
      <c r="L177" s="487" t="s">
        <v>423</v>
      </c>
      <c r="M177" s="516">
        <f>'5-CONTROLES'!M180</f>
        <v>0</v>
      </c>
      <c r="N177" s="516">
        <f>'5-CONTROLES'!L180</f>
        <v>0</v>
      </c>
      <c r="O177" s="516">
        <f>'5-CONTROLES'!G180</f>
        <v>0</v>
      </c>
      <c r="P177" s="516">
        <f>'5-CONTROLES'!H180</f>
        <v>0</v>
      </c>
      <c r="Q177" s="954"/>
      <c r="R177" s="516" t="str">
        <f>'5-CONTROLES'!AC180</f>
        <v>Débil</v>
      </c>
      <c r="S177" s="516">
        <f>'5-CONTROLES'!AD180</f>
        <v>0</v>
      </c>
      <c r="T177" s="516" t="str">
        <f>'5-CONTROLES'!AE180</f>
        <v>Débil</v>
      </c>
      <c r="U177" s="839"/>
      <c r="V177" s="956"/>
      <c r="W177" s="956"/>
      <c r="X177" s="957"/>
      <c r="Y177" s="956"/>
      <c r="Z177" s="953"/>
      <c r="AA177" s="953"/>
      <c r="AB177" s="515" t="s">
        <v>527</v>
      </c>
      <c r="AC177" s="488"/>
      <c r="AD177" s="488"/>
      <c r="AE177" s="488"/>
      <c r="AF177" s="520"/>
      <c r="AG177" s="513"/>
      <c r="AH177" s="513"/>
      <c r="AI177" s="513"/>
      <c r="AJ177" s="513"/>
      <c r="AK177" s="513"/>
      <c r="AL177" s="513"/>
      <c r="AM177" s="513"/>
      <c r="AN177" s="513"/>
      <c r="AO177" s="513"/>
      <c r="AP177" s="513"/>
      <c r="AQ177" s="513"/>
      <c r="AR177" s="513"/>
      <c r="AS177" s="513"/>
      <c r="AT177" s="514"/>
      <c r="AU177" s="549"/>
    </row>
    <row r="178" spans="2:47" ht="180" hidden="1" customHeight="1" x14ac:dyDescent="0.25">
      <c r="B178" s="967"/>
      <c r="C178" s="758"/>
      <c r="D178" s="839"/>
      <c r="E178" s="839"/>
      <c r="F178" s="839"/>
      <c r="G178" s="839"/>
      <c r="H178" s="957"/>
      <c r="I178" s="957"/>
      <c r="J178" s="957"/>
      <c r="K178" s="957"/>
      <c r="L178" s="487" t="s">
        <v>697</v>
      </c>
      <c r="M178" s="516">
        <f>'5-CONTROLES'!M181</f>
        <v>0</v>
      </c>
      <c r="N178" s="516">
        <f>'5-CONTROLES'!L181</f>
        <v>0</v>
      </c>
      <c r="O178" s="516">
        <f>'5-CONTROLES'!G181</f>
        <v>0</v>
      </c>
      <c r="P178" s="516">
        <f>'5-CONTROLES'!H181</f>
        <v>0</v>
      </c>
      <c r="Q178" s="954"/>
      <c r="R178" s="516" t="str">
        <f>'5-CONTROLES'!AC181</f>
        <v>Débil</v>
      </c>
      <c r="S178" s="516">
        <f>'5-CONTROLES'!AD181</f>
        <v>0</v>
      </c>
      <c r="T178" s="516" t="str">
        <f>'5-CONTROLES'!AE181</f>
        <v>Débil</v>
      </c>
      <c r="U178" s="839"/>
      <c r="V178" s="956"/>
      <c r="W178" s="956"/>
      <c r="X178" s="957"/>
      <c r="Y178" s="956"/>
      <c r="Z178" s="953"/>
      <c r="AA178" s="953"/>
      <c r="AB178" s="515" t="s">
        <v>770</v>
      </c>
      <c r="AC178" s="488"/>
      <c r="AD178" s="488"/>
      <c r="AE178" s="488"/>
      <c r="AF178" s="520"/>
      <c r="AG178" s="513"/>
      <c r="AH178" s="513"/>
      <c r="AI178" s="513"/>
      <c r="AJ178" s="513"/>
      <c r="AK178" s="513"/>
      <c r="AL178" s="513"/>
      <c r="AM178" s="513"/>
      <c r="AN178" s="513"/>
      <c r="AO178" s="333"/>
      <c r="AP178" s="513"/>
      <c r="AQ178" s="513"/>
      <c r="AR178" s="513"/>
      <c r="AS178" s="513"/>
      <c r="AT178" s="514"/>
      <c r="AU178" s="551"/>
    </row>
    <row r="179" spans="2:47" ht="180" customHeight="1" x14ac:dyDescent="0.25">
      <c r="B179" s="967" t="str">
        <f>'3-IDENTIFICACIÓN DEL RIESGO'!B68</f>
        <v>Administración de Bienes y Servicios</v>
      </c>
      <c r="C179" s="758">
        <v>58</v>
      </c>
      <c r="D179" s="839" t="str">
        <f>'3-IDENTIFICACIÓN DEL RIESGO'!G68</f>
        <v xml:space="preserve">Asignación incorrecta de documentos en el momento de la radicación. </v>
      </c>
      <c r="E179" s="839" t="str">
        <f>'3-IDENTIFICACIÓN DEL RIESGO'!N68</f>
        <v>Operativos</v>
      </c>
      <c r="F179" s="839"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79" s="839" t="str">
        <f>'3-IDENTIFICACIÓN DEL RIESGO'!L68</f>
        <v xml:space="preserve">Vencimiento de términos. 
Reprocesos administrativos. </v>
      </c>
      <c r="H179" s="957" t="str">
        <f>'4-VALORACIÓN DEL RIESGO'!Q67</f>
        <v>Posible</v>
      </c>
      <c r="I179" s="957" t="str">
        <f>'4-VALORACIÓN DEL RIESGO'!AA67</f>
        <v>Menor</v>
      </c>
      <c r="J179" s="957" t="str">
        <f>'4-VALORACIÓN DEL RIESGO'!AB67</f>
        <v>Moderado</v>
      </c>
      <c r="K179" s="957" t="str">
        <f>'4-VALORACIÓN DEL RIESGO'!AC67</f>
        <v>Reducir</v>
      </c>
      <c r="L179" s="487" t="s">
        <v>424</v>
      </c>
      <c r="M179" s="516" t="str">
        <f>'5-CONTROLES'!M182</f>
        <v>Clasificación de documentos para su asignación a ñas dependencias destinatarias.</v>
      </c>
      <c r="N179" s="516" t="str">
        <f>'5-CONTROLES'!L182</f>
        <v>ADMBS-F-060 FORMATO DEVOLUCIÓN DE RADICADOS DE ENTRADA A
DEPENDENCIAS</v>
      </c>
      <c r="O179" s="516" t="str">
        <f>'5-CONTROLES'!G182</f>
        <v xml:space="preserve">Subdirección Administrativa y Financiera </v>
      </c>
      <c r="P179" s="516" t="str">
        <f>'5-CONTROLES'!H182</f>
        <v>DIARIO</v>
      </c>
      <c r="Q179" s="954" t="s">
        <v>1551</v>
      </c>
      <c r="R179" s="516" t="str">
        <f>'5-CONTROLES'!AC182</f>
        <v>Débil</v>
      </c>
      <c r="S179" s="516" t="str">
        <f>'5-CONTROLES'!AD182</f>
        <v>Fuerte</v>
      </c>
      <c r="T179" s="516" t="str">
        <f>'5-CONTROLES'!AE182</f>
        <v>Débil</v>
      </c>
      <c r="U179" s="839" t="str">
        <f>'5-CONTROLES'!AI182</f>
        <v>Débil</v>
      </c>
      <c r="V179" s="956" t="str">
        <f>'5-CONTROLES'!AM182</f>
        <v>Posible</v>
      </c>
      <c r="W179" s="956" t="str">
        <f>'5-CONTROLES'!AQ182</f>
        <v>Menor</v>
      </c>
      <c r="X179" s="957" t="str">
        <f>'5-CONTROLES'!AR182</f>
        <v>Moderado</v>
      </c>
      <c r="Y179" s="956" t="str">
        <f>'5-CONTROLES'!AT182</f>
        <v>Reducir</v>
      </c>
      <c r="Z179" s="953" t="s">
        <v>1552</v>
      </c>
      <c r="AA179" s="953" t="s">
        <v>1553</v>
      </c>
      <c r="AB179" s="515" t="s">
        <v>528</v>
      </c>
      <c r="AC179" s="488" t="s">
        <v>1554</v>
      </c>
      <c r="AD179" s="488" t="s">
        <v>2089</v>
      </c>
      <c r="AE179" s="488" t="s">
        <v>1555</v>
      </c>
      <c r="AF179" s="520">
        <v>1</v>
      </c>
      <c r="AG179" s="534"/>
      <c r="AH179" s="534"/>
      <c r="AI179" s="534"/>
      <c r="AJ179" s="534"/>
      <c r="AK179" s="534"/>
      <c r="AL179" s="534"/>
      <c r="AM179" s="534"/>
      <c r="AN179" s="534"/>
      <c r="AO179" s="534"/>
      <c r="AP179" s="534"/>
      <c r="AQ179" s="534"/>
      <c r="AR179" s="534"/>
      <c r="AS179" s="525">
        <f t="shared" si="2"/>
        <v>0</v>
      </c>
      <c r="AT179" s="522" t="s">
        <v>2185</v>
      </c>
      <c r="AU179" s="550" t="s">
        <v>2264</v>
      </c>
    </row>
    <row r="180" spans="2:47" ht="180" hidden="1" customHeight="1" x14ac:dyDescent="0.25">
      <c r="B180" s="967"/>
      <c r="C180" s="758"/>
      <c r="D180" s="839"/>
      <c r="E180" s="839"/>
      <c r="F180" s="839"/>
      <c r="G180" s="839"/>
      <c r="H180" s="957"/>
      <c r="I180" s="957"/>
      <c r="J180" s="957"/>
      <c r="K180" s="957"/>
      <c r="L180" s="487" t="s">
        <v>425</v>
      </c>
      <c r="M180" s="516">
        <f>'5-CONTROLES'!M183</f>
        <v>0</v>
      </c>
      <c r="N180" s="516">
        <f>'5-CONTROLES'!L183</f>
        <v>0</v>
      </c>
      <c r="O180" s="516">
        <f>'5-CONTROLES'!G183</f>
        <v>0</v>
      </c>
      <c r="P180" s="516">
        <f>'5-CONTROLES'!H183</f>
        <v>0</v>
      </c>
      <c r="Q180" s="954"/>
      <c r="R180" s="516" t="str">
        <f>'5-CONTROLES'!AC183</f>
        <v>Débil</v>
      </c>
      <c r="S180" s="516">
        <f>'5-CONTROLES'!AD183</f>
        <v>0</v>
      </c>
      <c r="T180" s="516" t="str">
        <f>'5-CONTROLES'!AE183</f>
        <v>Débil</v>
      </c>
      <c r="U180" s="839"/>
      <c r="V180" s="956"/>
      <c r="W180" s="956"/>
      <c r="X180" s="957"/>
      <c r="Y180" s="956"/>
      <c r="Z180" s="953"/>
      <c r="AA180" s="953"/>
      <c r="AB180" s="515" t="s">
        <v>529</v>
      </c>
      <c r="AC180" s="488"/>
      <c r="AD180" s="488"/>
      <c r="AE180" s="488"/>
      <c r="AF180" s="520"/>
      <c r="AG180" s="513"/>
      <c r="AH180" s="513"/>
      <c r="AI180" s="513"/>
      <c r="AJ180" s="513"/>
      <c r="AK180" s="513"/>
      <c r="AL180" s="513"/>
      <c r="AM180" s="513"/>
      <c r="AN180" s="513"/>
      <c r="AO180" s="513"/>
      <c r="AP180" s="513"/>
      <c r="AQ180" s="513"/>
      <c r="AR180" s="513"/>
      <c r="AS180" s="513"/>
      <c r="AT180" s="514"/>
      <c r="AU180" s="549"/>
    </row>
    <row r="181" spans="2:47" ht="180" hidden="1" customHeight="1" x14ac:dyDescent="0.25">
      <c r="B181" s="967"/>
      <c r="C181" s="758"/>
      <c r="D181" s="839"/>
      <c r="E181" s="839"/>
      <c r="F181" s="839"/>
      <c r="G181" s="839"/>
      <c r="H181" s="957"/>
      <c r="I181" s="957"/>
      <c r="J181" s="957"/>
      <c r="K181" s="957"/>
      <c r="L181" s="487" t="s">
        <v>698</v>
      </c>
      <c r="M181" s="516">
        <f>'5-CONTROLES'!M184</f>
        <v>0</v>
      </c>
      <c r="N181" s="516">
        <f>'5-CONTROLES'!L184</f>
        <v>0</v>
      </c>
      <c r="O181" s="516">
        <f>'5-CONTROLES'!G184</f>
        <v>0</v>
      </c>
      <c r="P181" s="516">
        <f>'5-CONTROLES'!H184</f>
        <v>0</v>
      </c>
      <c r="Q181" s="954"/>
      <c r="R181" s="516" t="str">
        <f>'5-CONTROLES'!AC184</f>
        <v>Débil</v>
      </c>
      <c r="S181" s="516">
        <f>'5-CONTROLES'!AD184</f>
        <v>0</v>
      </c>
      <c r="T181" s="516" t="str">
        <f>'5-CONTROLES'!AE184</f>
        <v>Débil</v>
      </c>
      <c r="U181" s="839"/>
      <c r="V181" s="956"/>
      <c r="W181" s="956"/>
      <c r="X181" s="957"/>
      <c r="Y181" s="956"/>
      <c r="Z181" s="953"/>
      <c r="AA181" s="953"/>
      <c r="AB181" s="515" t="s">
        <v>771</v>
      </c>
      <c r="AC181" s="488"/>
      <c r="AD181" s="488"/>
      <c r="AE181" s="488"/>
      <c r="AF181" s="520"/>
      <c r="AG181" s="513"/>
      <c r="AH181" s="513"/>
      <c r="AI181" s="513"/>
      <c r="AJ181" s="513"/>
      <c r="AK181" s="513"/>
      <c r="AL181" s="513"/>
      <c r="AM181" s="513"/>
      <c r="AN181" s="513"/>
      <c r="AO181" s="513"/>
      <c r="AP181" s="513"/>
      <c r="AQ181" s="513"/>
      <c r="AR181" s="513"/>
      <c r="AS181" s="513"/>
      <c r="AT181" s="514"/>
      <c r="AU181" s="549"/>
    </row>
    <row r="182" spans="2:47" ht="180" customHeight="1" x14ac:dyDescent="0.25">
      <c r="B182" s="967" t="str">
        <f>'3-IDENTIFICACIÓN DEL RIESGO'!B69</f>
        <v>Administración de Bienes y Servicios</v>
      </c>
      <c r="C182" s="758">
        <v>59</v>
      </c>
      <c r="D182" s="839" t="str">
        <f>'3-IDENTIFICACIÓN DEL RIESGO'!G69</f>
        <v>Demoras en la atención de los requerimientos de expedientes por parte de las dependencias</v>
      </c>
      <c r="E182" s="839" t="str">
        <f>'3-IDENTIFICACIÓN DEL RIESGO'!N69</f>
        <v>Operativos</v>
      </c>
      <c r="F182" s="839" t="str">
        <f>'3-IDENTIFICACIÓN DEL RIESGO'!H69</f>
        <v>Alto volumen de solicitudes de expedientes
Personal insuficiente para atender la demanda de expedientes
Términos inexactos para la solicitudes de expedientes</v>
      </c>
      <c r="G182" s="839" t="str">
        <f>'3-IDENTIFICACIÓN DEL RIESGO'!L69</f>
        <v>Vencimiento de términos.  
Afectación directa al área misional al no proveer los documentos requeridos. 
Posibles acciones jurídicas en contra de la entidad</v>
      </c>
      <c r="H182" s="957" t="str">
        <f>'4-VALORACIÓN DEL RIESGO'!Q68</f>
        <v>Probable</v>
      </c>
      <c r="I182" s="957" t="str">
        <f>'4-VALORACIÓN DEL RIESGO'!AA68</f>
        <v>Mayor</v>
      </c>
      <c r="J182" s="957" t="str">
        <f>'4-VALORACIÓN DEL RIESGO'!AB68</f>
        <v>Extremo</v>
      </c>
      <c r="K182" s="957" t="str">
        <f>'4-VALORACIÓN DEL RIESGO'!AC68</f>
        <v>Reducir</v>
      </c>
      <c r="L182" s="487" t="s">
        <v>426</v>
      </c>
      <c r="M182" s="516" t="str">
        <f>'5-CONTROLES'!M185</f>
        <v>Seguimiento a las solicitudes de expediente</v>
      </c>
      <c r="N182" s="516" t="str">
        <f>'5-CONTROLES'!L185</f>
        <v>Matriz de seguimiento elaborado.</v>
      </c>
      <c r="O182" s="516" t="str">
        <f>'5-CONTROLES'!G185</f>
        <v>Subdirección Administrativa y Financiera</v>
      </c>
      <c r="P182" s="516" t="str">
        <f>'5-CONTROLES'!H185</f>
        <v>MENSUAL</v>
      </c>
      <c r="Q182" s="954" t="s">
        <v>1561</v>
      </c>
      <c r="R182" s="516" t="str">
        <f>'5-CONTROLES'!AC185</f>
        <v>Débil</v>
      </c>
      <c r="S182" s="516" t="str">
        <f>'5-CONTROLES'!AD185</f>
        <v>Fuerte</v>
      </c>
      <c r="T182" s="516" t="str">
        <f>'5-CONTROLES'!AE185</f>
        <v>Débil</v>
      </c>
      <c r="U182" s="839" t="str">
        <f>'5-CONTROLES'!AI185</f>
        <v>Débil</v>
      </c>
      <c r="V182" s="957" t="str">
        <f>'5-CONTROLES'!AM185</f>
        <v>Probable</v>
      </c>
      <c r="W182" s="957" t="str">
        <f>'5-CONTROLES'!AQ185</f>
        <v>Mayor</v>
      </c>
      <c r="X182" s="957" t="str">
        <f>'5-CONTROLES'!AR185</f>
        <v>Extremo</v>
      </c>
      <c r="Y182" s="957" t="str">
        <f>'5-CONTROLES'!AT185</f>
        <v>Reducir</v>
      </c>
      <c r="Z182" s="955" t="s">
        <v>1558</v>
      </c>
      <c r="AA182" s="955" t="s">
        <v>1562</v>
      </c>
      <c r="AB182" s="515" t="s">
        <v>530</v>
      </c>
      <c r="AC182" s="488" t="s">
        <v>1563</v>
      </c>
      <c r="AD182" s="488" t="s">
        <v>2089</v>
      </c>
      <c r="AE182" s="488" t="s">
        <v>1111</v>
      </c>
      <c r="AF182" s="520">
        <v>11</v>
      </c>
      <c r="AG182" s="513"/>
      <c r="AH182" s="513">
        <v>1</v>
      </c>
      <c r="AI182" s="513">
        <v>1</v>
      </c>
      <c r="AJ182" s="513">
        <v>1</v>
      </c>
      <c r="AK182" s="513">
        <v>1</v>
      </c>
      <c r="AL182" s="513">
        <v>1</v>
      </c>
      <c r="AM182" s="513">
        <v>1</v>
      </c>
      <c r="AN182" s="513">
        <v>1</v>
      </c>
      <c r="AO182" s="513">
        <v>1</v>
      </c>
      <c r="AP182" s="513">
        <v>1</v>
      </c>
      <c r="AQ182" s="513">
        <v>1</v>
      </c>
      <c r="AR182" s="513">
        <v>1</v>
      </c>
      <c r="AS182" s="513">
        <f t="shared" si="2"/>
        <v>11</v>
      </c>
      <c r="AT182" s="514" t="s">
        <v>2265</v>
      </c>
      <c r="AU182" s="549" t="s">
        <v>2266</v>
      </c>
    </row>
    <row r="183" spans="2:47" ht="180" hidden="1" customHeight="1" x14ac:dyDescent="0.25">
      <c r="B183" s="967"/>
      <c r="C183" s="758"/>
      <c r="D183" s="839"/>
      <c r="E183" s="839"/>
      <c r="F183" s="839"/>
      <c r="G183" s="839"/>
      <c r="H183" s="957"/>
      <c r="I183" s="957"/>
      <c r="J183" s="957"/>
      <c r="K183" s="957"/>
      <c r="L183" s="487" t="s">
        <v>427</v>
      </c>
      <c r="M183" s="516">
        <f>'5-CONTROLES'!M186</f>
        <v>0</v>
      </c>
      <c r="N183" s="516">
        <f>'5-CONTROLES'!L186</f>
        <v>0</v>
      </c>
      <c r="O183" s="516">
        <f>'5-CONTROLES'!G186</f>
        <v>0</v>
      </c>
      <c r="P183" s="516">
        <f>'5-CONTROLES'!H186</f>
        <v>0</v>
      </c>
      <c r="Q183" s="954"/>
      <c r="R183" s="516" t="str">
        <f>'5-CONTROLES'!AC186</f>
        <v>Débil</v>
      </c>
      <c r="S183" s="516">
        <f>'5-CONTROLES'!AD186</f>
        <v>0</v>
      </c>
      <c r="T183" s="516" t="str">
        <f>'5-CONTROLES'!AE186</f>
        <v>Débil</v>
      </c>
      <c r="U183" s="839"/>
      <c r="V183" s="957"/>
      <c r="W183" s="957"/>
      <c r="X183" s="957"/>
      <c r="Y183" s="957"/>
      <c r="Z183" s="955"/>
      <c r="AA183" s="955"/>
      <c r="AB183" s="515" t="s">
        <v>531</v>
      </c>
      <c r="AC183" s="488"/>
      <c r="AD183" s="488"/>
      <c r="AE183" s="488"/>
      <c r="AF183" s="520"/>
      <c r="AG183" s="513"/>
      <c r="AH183" s="513"/>
      <c r="AI183" s="513"/>
      <c r="AJ183" s="513"/>
      <c r="AK183" s="513"/>
      <c r="AL183" s="513"/>
      <c r="AM183" s="513"/>
      <c r="AN183" s="513"/>
      <c r="AO183" s="513"/>
      <c r="AP183" s="513"/>
      <c r="AQ183" s="513"/>
      <c r="AR183" s="513"/>
      <c r="AS183" s="513"/>
      <c r="AT183" s="514"/>
      <c r="AU183" s="549"/>
    </row>
    <row r="184" spans="2:47" ht="180" hidden="1" customHeight="1" x14ac:dyDescent="0.25">
      <c r="B184" s="967"/>
      <c r="C184" s="758"/>
      <c r="D184" s="839"/>
      <c r="E184" s="839"/>
      <c r="F184" s="839"/>
      <c r="G184" s="839"/>
      <c r="H184" s="957"/>
      <c r="I184" s="957"/>
      <c r="J184" s="957"/>
      <c r="K184" s="957"/>
      <c r="L184" s="487" t="s">
        <v>699</v>
      </c>
      <c r="M184" s="516">
        <f>'5-CONTROLES'!M187</f>
        <v>0</v>
      </c>
      <c r="N184" s="516">
        <f>'5-CONTROLES'!L187</f>
        <v>0</v>
      </c>
      <c r="O184" s="516">
        <f>'5-CONTROLES'!G187</f>
        <v>0</v>
      </c>
      <c r="P184" s="516">
        <f>'5-CONTROLES'!H187</f>
        <v>0</v>
      </c>
      <c r="Q184" s="954"/>
      <c r="R184" s="516" t="str">
        <f>'5-CONTROLES'!AC187</f>
        <v>Débil</v>
      </c>
      <c r="S184" s="516">
        <f>'5-CONTROLES'!AD187</f>
        <v>0</v>
      </c>
      <c r="T184" s="516" t="str">
        <f>'5-CONTROLES'!AE187</f>
        <v>Débil</v>
      </c>
      <c r="U184" s="839"/>
      <c r="V184" s="957"/>
      <c r="W184" s="957"/>
      <c r="X184" s="957"/>
      <c r="Y184" s="957"/>
      <c r="Z184" s="955"/>
      <c r="AA184" s="955"/>
      <c r="AB184" s="515" t="s">
        <v>772</v>
      </c>
      <c r="AC184" s="488"/>
      <c r="AD184" s="488"/>
      <c r="AE184" s="488"/>
      <c r="AF184" s="520"/>
      <c r="AG184" s="513"/>
      <c r="AH184" s="513"/>
      <c r="AI184" s="513"/>
      <c r="AJ184" s="513"/>
      <c r="AK184" s="513"/>
      <c r="AL184" s="513"/>
      <c r="AM184" s="513"/>
      <c r="AN184" s="513"/>
      <c r="AO184" s="513"/>
      <c r="AP184" s="513"/>
      <c r="AQ184" s="513"/>
      <c r="AR184" s="513"/>
      <c r="AS184" s="513"/>
      <c r="AT184" s="514"/>
      <c r="AU184" s="549"/>
    </row>
    <row r="185" spans="2:47" ht="180" customHeight="1" x14ac:dyDescent="0.25">
      <c r="B185" s="967" t="str">
        <f>'3-IDENTIFICACIÓN DEL RIESGO'!B70</f>
        <v>Administración de Bienes y Servicios</v>
      </c>
      <c r="C185" s="758">
        <v>60</v>
      </c>
      <c r="D185" s="839" t="str">
        <f>'3-IDENTIFICACIÓN DEL RIESGO'!G70</f>
        <v>Incumplimiento del plan de gestión integral de residuos peligrosos.</v>
      </c>
      <c r="E185" s="839" t="str">
        <f>'3-IDENTIFICACIÓN DEL RIESGO'!N70</f>
        <v>Operativos</v>
      </c>
      <c r="F185" s="839" t="str">
        <f>'3-IDENTIFICACIÓN DEL RIESGO'!H70</f>
        <v>Desconocimiento de la normatividad ambiental a nivel nacional.
Desconocimiento del PGIRESPEL de la entidad.</v>
      </c>
      <c r="G185" s="839" t="str">
        <f>'3-IDENTIFICACIÓN DEL RIESGO'!L70</f>
        <v>Sanciones legales.
Peligros químicos.
Acumulación de residuos.
Generación de vectores.</v>
      </c>
      <c r="H185" s="957" t="str">
        <f>'4-VALORACIÓN DEL RIESGO'!Q69</f>
        <v>Improbable</v>
      </c>
      <c r="I185" s="957" t="str">
        <f>'4-VALORACIÓN DEL RIESGO'!AA69</f>
        <v>Catastrófico</v>
      </c>
      <c r="J185" s="957" t="str">
        <f>'4-VALORACIÓN DEL RIESGO'!AB69</f>
        <v>Extremo</v>
      </c>
      <c r="K185" s="957" t="str">
        <f>'4-VALORACIÓN DEL RIESGO'!AC69</f>
        <v>Reducir</v>
      </c>
      <c r="L185" s="487" t="s">
        <v>428</v>
      </c>
      <c r="M185" s="516" t="str">
        <f>'5-CONTROLES'!M188</f>
        <v>Verificación de cumplimiento del  Plan de Gestión Integral de Residuos peligrosos.</v>
      </c>
      <c r="N185" s="516" t="str">
        <f>'5-CONTROLES'!L188</f>
        <v>Informe de seguimiento al Plan</v>
      </c>
      <c r="O185" s="516" t="str">
        <f>'5-CONTROLES'!G188</f>
        <v>Subdirección Administrativa y Financiera</v>
      </c>
      <c r="P185" s="516" t="str">
        <f>'5-CONTROLES'!H188</f>
        <v>MENSUAL</v>
      </c>
      <c r="Q185" s="954" t="s">
        <v>1379</v>
      </c>
      <c r="R185" s="516" t="str">
        <f>'5-CONTROLES'!AC188</f>
        <v>Débil</v>
      </c>
      <c r="S185" s="516" t="str">
        <f>'5-CONTROLES'!AD188</f>
        <v>Moderado</v>
      </c>
      <c r="T185" s="516" t="str">
        <f>'5-CONTROLES'!AE188</f>
        <v>Débil</v>
      </c>
      <c r="U185" s="839" t="str">
        <f>'5-CONTROLES'!AI188</f>
        <v>Débil</v>
      </c>
      <c r="V185" s="956" t="str">
        <f>'5-CONTROLES'!AM188</f>
        <v>Improbable</v>
      </c>
      <c r="W185" s="956" t="str">
        <f>'5-CONTROLES'!AQ188</f>
        <v>Catastrófico</v>
      </c>
      <c r="X185" s="957" t="str">
        <f>'5-CONTROLES'!AR188</f>
        <v>Extremo</v>
      </c>
      <c r="Y185" s="956" t="str">
        <f>'5-CONTROLES'!AT188</f>
        <v>Reducir</v>
      </c>
      <c r="Z185" s="953" t="s">
        <v>1362</v>
      </c>
      <c r="AA185" s="953" t="s">
        <v>1363</v>
      </c>
      <c r="AB185" s="515" t="s">
        <v>532</v>
      </c>
      <c r="AC185" s="488" t="s">
        <v>1752</v>
      </c>
      <c r="AD185" s="488" t="s">
        <v>2089</v>
      </c>
      <c r="AE185" s="488" t="s">
        <v>1754</v>
      </c>
      <c r="AF185" s="520">
        <v>2</v>
      </c>
      <c r="AG185" s="534"/>
      <c r="AH185" s="534"/>
      <c r="AI185" s="534"/>
      <c r="AJ185" s="534"/>
      <c r="AK185" s="534"/>
      <c r="AL185" s="534"/>
      <c r="AM185" s="534"/>
      <c r="AN185" s="534"/>
      <c r="AO185" s="534"/>
      <c r="AP185" s="534"/>
      <c r="AQ185" s="534"/>
      <c r="AR185" s="534"/>
      <c r="AS185" s="525">
        <f t="shared" si="2"/>
        <v>0</v>
      </c>
      <c r="AT185" s="522" t="s">
        <v>2185</v>
      </c>
      <c r="AU185" s="550" t="s">
        <v>2254</v>
      </c>
    </row>
    <row r="186" spans="2:47" ht="180" hidden="1" customHeight="1" x14ac:dyDescent="0.25">
      <c r="B186" s="967"/>
      <c r="C186" s="758"/>
      <c r="D186" s="839"/>
      <c r="E186" s="839"/>
      <c r="F186" s="839"/>
      <c r="G186" s="839"/>
      <c r="H186" s="957"/>
      <c r="I186" s="957"/>
      <c r="J186" s="957"/>
      <c r="K186" s="957"/>
      <c r="L186" s="487" t="s">
        <v>429</v>
      </c>
      <c r="M186" s="516">
        <f>'5-CONTROLES'!M189</f>
        <v>0</v>
      </c>
      <c r="N186" s="516">
        <f>'5-CONTROLES'!L189</f>
        <v>0</v>
      </c>
      <c r="O186" s="516">
        <f>'5-CONTROLES'!G189</f>
        <v>0</v>
      </c>
      <c r="P186" s="516">
        <f>'5-CONTROLES'!H189</f>
        <v>0</v>
      </c>
      <c r="Q186" s="954"/>
      <c r="R186" s="516" t="str">
        <f>'5-CONTROLES'!AC189</f>
        <v>Débil</v>
      </c>
      <c r="S186" s="516">
        <f>'5-CONTROLES'!AD189</f>
        <v>0</v>
      </c>
      <c r="T186" s="516" t="str">
        <f>'5-CONTROLES'!AE189</f>
        <v>Débil</v>
      </c>
      <c r="U186" s="839"/>
      <c r="V186" s="956"/>
      <c r="W186" s="956"/>
      <c r="X186" s="957"/>
      <c r="Y186" s="956"/>
      <c r="Z186" s="953"/>
      <c r="AA186" s="953"/>
      <c r="AB186" s="515" t="s">
        <v>533</v>
      </c>
      <c r="AC186" s="488" t="s">
        <v>1753</v>
      </c>
      <c r="AD186" s="488" t="s">
        <v>2089</v>
      </c>
      <c r="AE186" s="488" t="s">
        <v>1755</v>
      </c>
      <c r="AF186" s="520">
        <v>2</v>
      </c>
      <c r="AG186" s="534"/>
      <c r="AH186" s="534"/>
      <c r="AI186" s="534"/>
      <c r="AJ186" s="534"/>
      <c r="AK186" s="534"/>
      <c r="AL186" s="534"/>
      <c r="AM186" s="534"/>
      <c r="AN186" s="534"/>
      <c r="AO186" s="534"/>
      <c r="AP186" s="534"/>
      <c r="AQ186" s="534"/>
      <c r="AR186" s="534"/>
      <c r="AS186" s="525">
        <f t="shared" si="2"/>
        <v>0</v>
      </c>
      <c r="AT186" s="522" t="s">
        <v>2185</v>
      </c>
      <c r="AU186" s="550" t="s">
        <v>2254</v>
      </c>
    </row>
    <row r="187" spans="2:47" ht="180" hidden="1" customHeight="1" x14ac:dyDescent="0.25">
      <c r="B187" s="967"/>
      <c r="C187" s="758"/>
      <c r="D187" s="839"/>
      <c r="E187" s="839"/>
      <c r="F187" s="839"/>
      <c r="G187" s="839"/>
      <c r="H187" s="957"/>
      <c r="I187" s="957"/>
      <c r="J187" s="957"/>
      <c r="K187" s="957"/>
      <c r="L187" s="487" t="s">
        <v>700</v>
      </c>
      <c r="M187" s="516">
        <f>'5-CONTROLES'!M190</f>
        <v>0</v>
      </c>
      <c r="N187" s="516">
        <f>'5-CONTROLES'!L190</f>
        <v>0</v>
      </c>
      <c r="O187" s="516">
        <f>'5-CONTROLES'!G190</f>
        <v>0</v>
      </c>
      <c r="P187" s="516">
        <f>'5-CONTROLES'!H190</f>
        <v>0</v>
      </c>
      <c r="Q187" s="954"/>
      <c r="R187" s="516" t="str">
        <f>'5-CONTROLES'!AC190</f>
        <v>Débil</v>
      </c>
      <c r="S187" s="516">
        <f>'5-CONTROLES'!AD190</f>
        <v>0</v>
      </c>
      <c r="T187" s="516" t="str">
        <f>'5-CONTROLES'!AE190</f>
        <v>Débil</v>
      </c>
      <c r="U187" s="839"/>
      <c r="V187" s="956"/>
      <c r="W187" s="956"/>
      <c r="X187" s="957"/>
      <c r="Y187" s="956"/>
      <c r="Z187" s="953"/>
      <c r="AA187" s="953"/>
      <c r="AB187" s="515" t="s">
        <v>773</v>
      </c>
      <c r="AC187" s="488"/>
      <c r="AD187" s="488"/>
      <c r="AE187" s="488"/>
      <c r="AF187" s="520"/>
      <c r="AG187" s="513"/>
      <c r="AH187" s="513"/>
      <c r="AI187" s="513"/>
      <c r="AJ187" s="513"/>
      <c r="AK187" s="513"/>
      <c r="AL187" s="513"/>
      <c r="AM187" s="513"/>
      <c r="AN187" s="513"/>
      <c r="AO187" s="513"/>
      <c r="AP187" s="513"/>
      <c r="AQ187" s="513"/>
      <c r="AR187" s="513"/>
      <c r="AS187" s="513"/>
      <c r="AT187" s="514"/>
      <c r="AU187" s="549"/>
    </row>
    <row r="188" spans="2:47" ht="180" customHeight="1" x14ac:dyDescent="0.25">
      <c r="B188" s="967" t="str">
        <f>'3-IDENTIFICACIÓN DEL RIESGO'!B71</f>
        <v>Administración de Bienes y Servicios</v>
      </c>
      <c r="C188" s="758">
        <v>61</v>
      </c>
      <c r="D188" s="839" t="str">
        <f>'3-IDENTIFICACIÓN DEL RIESGO'!G71</f>
        <v>Incumplimiento de requisitos y trámites legales ambientales en la adquisición de bienes y servicios</v>
      </c>
      <c r="E188" s="839" t="str">
        <f>'3-IDENTIFICACIÓN DEL RIESGO'!N71</f>
        <v>De Cumplimiento</v>
      </c>
      <c r="F188" s="839" t="str">
        <f>'3-IDENTIFICACIÓN DEL RIESGO'!H71</f>
        <v>No especificación de obligaciones en la minuta del contrato.
Desconocimiento de la normatividad ambiental aplicable.</v>
      </c>
      <c r="G188" s="839" t="str">
        <f>'3-IDENTIFICACIÓN DEL RIESGO'!L71</f>
        <v>Sanciones legales.
Aplicación de las garantías del contrato.
Procesos disciplinarios.</v>
      </c>
      <c r="H188" s="957" t="str">
        <f>'4-VALORACIÓN DEL RIESGO'!Q70</f>
        <v>Probable</v>
      </c>
      <c r="I188" s="957" t="str">
        <f>'4-VALORACIÓN DEL RIESGO'!AA70</f>
        <v>Moderado</v>
      </c>
      <c r="J188" s="957" t="str">
        <f>'4-VALORACIÓN DEL RIESGO'!AB70</f>
        <v>Alto</v>
      </c>
      <c r="K188" s="957" t="str">
        <f>'4-VALORACIÓN DEL RIESGO'!AC70</f>
        <v>Reducir</v>
      </c>
      <c r="L188" s="487" t="s">
        <v>430</v>
      </c>
      <c r="M188" s="516" t="str">
        <f>'5-CONTROLES'!M191</f>
        <v>Verificación en fase precontractual de los criterios ambientales acogidos por los lineamientos e instructivos impartidos por Colombia Compra Eficiente.</v>
      </c>
      <c r="N188" s="516" t="str">
        <f>'5-CONTROLES'!L191</f>
        <v xml:space="preserve">Visto bueno u observaciones a estudios y documentos previos, sobre el cumplimiento de los criterios ambientales acogidos. </v>
      </c>
      <c r="O188" s="516" t="str">
        <f>'5-CONTROLES'!G191</f>
        <v>Grupo gestión de contratos</v>
      </c>
      <c r="P188" s="516" t="str">
        <f>'5-CONTROLES'!H191</f>
        <v>DIARIO</v>
      </c>
      <c r="Q188" s="954" t="s">
        <v>2028</v>
      </c>
      <c r="R188" s="516" t="str">
        <f>'5-CONTROLES'!AC191</f>
        <v>Fuerte</v>
      </c>
      <c r="S188" s="516" t="str">
        <f>'5-CONTROLES'!AD191</f>
        <v>Fuerte</v>
      </c>
      <c r="T188" s="516" t="str">
        <f>'5-CONTROLES'!AE191</f>
        <v>Fuerte</v>
      </c>
      <c r="U188" s="839" t="str">
        <f>'5-CONTROLES'!AI191</f>
        <v>Fuerte</v>
      </c>
      <c r="V188" s="956" t="str">
        <f>'5-CONTROLES'!AM191</f>
        <v>Improbable</v>
      </c>
      <c r="W188" s="956" t="str">
        <f>'5-CONTROLES'!AQ191</f>
        <v>Moderado</v>
      </c>
      <c r="X188" s="957" t="str">
        <f>'5-CONTROLES'!AR191</f>
        <v>Moderado</v>
      </c>
      <c r="Y188" s="956" t="str">
        <f>'5-CONTROLES'!AT191</f>
        <v>Reducir</v>
      </c>
      <c r="Z188" s="953" t="s">
        <v>1362</v>
      </c>
      <c r="AA188" s="953" t="s">
        <v>1363</v>
      </c>
      <c r="AB188" s="515" t="s">
        <v>534</v>
      </c>
      <c r="AC188" s="488" t="s">
        <v>1756</v>
      </c>
      <c r="AD188" s="488" t="s">
        <v>2089</v>
      </c>
      <c r="AE188" s="488" t="s">
        <v>1757</v>
      </c>
      <c r="AF188" s="520">
        <v>1</v>
      </c>
      <c r="AG188" s="513"/>
      <c r="AH188" s="513"/>
      <c r="AI188" s="513"/>
      <c r="AJ188" s="513"/>
      <c r="AK188" s="513"/>
      <c r="AL188" s="513">
        <v>1</v>
      </c>
      <c r="AM188" s="513"/>
      <c r="AN188" s="513"/>
      <c r="AO188" s="513"/>
      <c r="AP188" s="513"/>
      <c r="AQ188" s="513"/>
      <c r="AR188" s="513"/>
      <c r="AS188" s="513">
        <f t="shared" si="2"/>
        <v>1</v>
      </c>
      <c r="AT188" s="514" t="s">
        <v>2267</v>
      </c>
      <c r="AU188" s="549" t="s">
        <v>2268</v>
      </c>
    </row>
    <row r="189" spans="2:47" ht="180" hidden="1" customHeight="1" x14ac:dyDescent="0.25">
      <c r="B189" s="967"/>
      <c r="C189" s="758"/>
      <c r="D189" s="839"/>
      <c r="E189" s="839"/>
      <c r="F189" s="839"/>
      <c r="G189" s="839"/>
      <c r="H189" s="957"/>
      <c r="I189" s="957"/>
      <c r="J189" s="957"/>
      <c r="K189" s="957"/>
      <c r="L189" s="487" t="s">
        <v>431</v>
      </c>
      <c r="M189" s="516">
        <f>'5-CONTROLES'!M192</f>
        <v>0</v>
      </c>
      <c r="N189" s="516">
        <f>'5-CONTROLES'!L192</f>
        <v>0</v>
      </c>
      <c r="O189" s="516">
        <f>'5-CONTROLES'!G192</f>
        <v>0</v>
      </c>
      <c r="P189" s="516">
        <f>'5-CONTROLES'!H192</f>
        <v>0</v>
      </c>
      <c r="Q189" s="954"/>
      <c r="R189" s="516" t="str">
        <f>'5-CONTROLES'!AC192</f>
        <v>Débil</v>
      </c>
      <c r="S189" s="516">
        <f>'5-CONTROLES'!AD192</f>
        <v>0</v>
      </c>
      <c r="T189" s="516" t="str">
        <f>'5-CONTROLES'!AE192</f>
        <v>Débil</v>
      </c>
      <c r="U189" s="839"/>
      <c r="V189" s="956"/>
      <c r="W189" s="956"/>
      <c r="X189" s="957"/>
      <c r="Y189" s="956"/>
      <c r="Z189" s="953"/>
      <c r="AA189" s="953"/>
      <c r="AB189" s="515" t="s">
        <v>535</v>
      </c>
      <c r="AC189" s="488"/>
      <c r="AD189" s="488"/>
      <c r="AE189" s="488"/>
      <c r="AF189" s="520"/>
      <c r="AG189" s="513"/>
      <c r="AH189" s="513"/>
      <c r="AI189" s="513"/>
      <c r="AJ189" s="513"/>
      <c r="AK189" s="513"/>
      <c r="AL189" s="513"/>
      <c r="AM189" s="513"/>
      <c r="AN189" s="513"/>
      <c r="AO189" s="513"/>
      <c r="AP189" s="513"/>
      <c r="AQ189" s="513"/>
      <c r="AR189" s="513"/>
      <c r="AS189" s="513"/>
      <c r="AT189" s="514"/>
      <c r="AU189" s="549"/>
    </row>
    <row r="190" spans="2:47" ht="180" hidden="1" customHeight="1" x14ac:dyDescent="0.25">
      <c r="B190" s="967"/>
      <c r="C190" s="758"/>
      <c r="D190" s="839"/>
      <c r="E190" s="839"/>
      <c r="F190" s="839"/>
      <c r="G190" s="839"/>
      <c r="H190" s="957"/>
      <c r="I190" s="957"/>
      <c r="J190" s="957"/>
      <c r="K190" s="957"/>
      <c r="L190" s="487" t="s">
        <v>701</v>
      </c>
      <c r="M190" s="516">
        <f>'5-CONTROLES'!M193</f>
        <v>0</v>
      </c>
      <c r="N190" s="516">
        <f>'5-CONTROLES'!L193</f>
        <v>0</v>
      </c>
      <c r="O190" s="516">
        <f>'5-CONTROLES'!G193</f>
        <v>0</v>
      </c>
      <c r="P190" s="516">
        <f>'5-CONTROLES'!H193</f>
        <v>0</v>
      </c>
      <c r="Q190" s="954"/>
      <c r="R190" s="516" t="str">
        <f>'5-CONTROLES'!AC193</f>
        <v>Débil</v>
      </c>
      <c r="S190" s="516">
        <f>'5-CONTROLES'!AD193</f>
        <v>0</v>
      </c>
      <c r="T190" s="516" t="str">
        <f>'5-CONTROLES'!AE193</f>
        <v>Débil</v>
      </c>
      <c r="U190" s="839"/>
      <c r="V190" s="956"/>
      <c r="W190" s="956"/>
      <c r="X190" s="957"/>
      <c r="Y190" s="956"/>
      <c r="Z190" s="953"/>
      <c r="AA190" s="953"/>
      <c r="AB190" s="515" t="s">
        <v>774</v>
      </c>
      <c r="AC190" s="488"/>
      <c r="AD190" s="488"/>
      <c r="AE190" s="488"/>
      <c r="AF190" s="489"/>
      <c r="AG190" s="513"/>
      <c r="AH190" s="513"/>
      <c r="AI190" s="513"/>
      <c r="AJ190" s="513"/>
      <c r="AK190" s="513"/>
      <c r="AL190" s="513"/>
      <c r="AM190" s="513"/>
      <c r="AN190" s="513"/>
      <c r="AO190" s="513"/>
      <c r="AP190" s="513"/>
      <c r="AQ190" s="513"/>
      <c r="AR190" s="513"/>
      <c r="AS190" s="513"/>
      <c r="AT190" s="514"/>
      <c r="AU190" s="549"/>
    </row>
    <row r="191" spans="2:47" ht="180" customHeight="1" x14ac:dyDescent="0.25">
      <c r="B191" s="967" t="str">
        <f>'3-IDENTIFICACIÓN DEL RIESGO'!B72</f>
        <v>Administración de Bienes y Servicios</v>
      </c>
      <c r="C191" s="758">
        <v>62</v>
      </c>
      <c r="D191" s="839" t="str">
        <f>'3-IDENTIFICACIÓN DEL RIESGO'!G72</f>
        <v>Desactualización del Sistema de Gestión Ambiental con requisitos legales ambientales.</v>
      </c>
      <c r="E191" s="839" t="str">
        <f>'3-IDENTIFICACIÓN DEL RIESGO'!N72</f>
        <v>De Cumplimiento</v>
      </c>
      <c r="F191" s="839" t="str">
        <f>'3-IDENTIFICACIÓN DEL RIESGO'!H72</f>
        <v>Desconocimiento de la normatividad ambiental.
Recursos físicos, humanos o financieros insuficientes</v>
      </c>
      <c r="G191" s="839" t="str">
        <f>'3-IDENTIFICACIÓN DEL RIESGO'!L72</f>
        <v>Sanciones legales.
Procesos disciplinarios.</v>
      </c>
      <c r="H191" s="957" t="str">
        <f>'4-VALORACIÓN DEL RIESGO'!Q71</f>
        <v>Improbable</v>
      </c>
      <c r="I191" s="957" t="str">
        <f>'4-VALORACIÓN DEL RIESGO'!AA71</f>
        <v>Catastrófico</v>
      </c>
      <c r="J191" s="957" t="str">
        <f>'4-VALORACIÓN DEL RIESGO'!AB71</f>
        <v>Extremo</v>
      </c>
      <c r="K191" s="957" t="str">
        <f>'4-VALORACIÓN DEL RIESGO'!AC71</f>
        <v>Reducir</v>
      </c>
      <c r="L191" s="487" t="s">
        <v>432</v>
      </c>
      <c r="M191" s="516" t="str">
        <f>'5-CONTROLES'!M194</f>
        <v>Seguimiento y verificación de la Matriz de requisitos legales ambientales de la ANT.</v>
      </c>
      <c r="N191" s="516" t="str">
        <f>'5-CONTROLES'!L194</f>
        <v>Matriz de requisitos legales ambientales de la ANT.</v>
      </c>
      <c r="O191" s="516" t="str">
        <f>'5-CONTROLES'!G194</f>
        <v>Subdirección Administrativa y Financiera</v>
      </c>
      <c r="P191" s="516" t="str">
        <f>'5-CONTROLES'!H194</f>
        <v>TRIMESTRAL</v>
      </c>
      <c r="Q191" s="954" t="s">
        <v>1391</v>
      </c>
      <c r="R191" s="516" t="str">
        <f>'5-CONTROLES'!AC194</f>
        <v>Débil</v>
      </c>
      <c r="S191" s="516" t="str">
        <f>'5-CONTROLES'!AD194</f>
        <v>Moderado</v>
      </c>
      <c r="T191" s="516" t="str">
        <f>'5-CONTROLES'!AE194</f>
        <v>Débil</v>
      </c>
      <c r="U191" s="839" t="str">
        <f>'5-CONTROLES'!AI194</f>
        <v>Débil</v>
      </c>
      <c r="V191" s="956" t="str">
        <f>'5-CONTROLES'!AM194</f>
        <v>Improbable</v>
      </c>
      <c r="W191" s="956" t="str">
        <f>'5-CONTROLES'!AQ194</f>
        <v>Catastrófico</v>
      </c>
      <c r="X191" s="957" t="str">
        <f>'5-CONTROLES'!AR194</f>
        <v>Extremo</v>
      </c>
      <c r="Y191" s="956" t="str">
        <f>'5-CONTROLES'!AT194</f>
        <v>Reducir</v>
      </c>
      <c r="Z191" s="953" t="s">
        <v>1362</v>
      </c>
      <c r="AA191" s="953" t="s">
        <v>1363</v>
      </c>
      <c r="AB191" s="515" t="s">
        <v>536</v>
      </c>
      <c r="AC191" s="488" t="s">
        <v>1758</v>
      </c>
      <c r="AD191" s="488" t="s">
        <v>2089</v>
      </c>
      <c r="AE191" s="488" t="s">
        <v>1340</v>
      </c>
      <c r="AF191" s="520">
        <v>1</v>
      </c>
      <c r="AG191" s="513"/>
      <c r="AH191" s="513"/>
      <c r="AI191" s="513"/>
      <c r="AJ191" s="513"/>
      <c r="AK191" s="513"/>
      <c r="AL191" s="513">
        <v>1</v>
      </c>
      <c r="AM191" s="513"/>
      <c r="AN191" s="513"/>
      <c r="AO191" s="513"/>
      <c r="AP191" s="513"/>
      <c r="AQ191" s="513"/>
      <c r="AR191" s="513"/>
      <c r="AS191" s="513">
        <f t="shared" si="2"/>
        <v>1</v>
      </c>
      <c r="AT191" s="514" t="s">
        <v>2185</v>
      </c>
      <c r="AU191" s="549" t="s">
        <v>2269</v>
      </c>
    </row>
    <row r="192" spans="2:47" ht="180" hidden="1" customHeight="1" x14ac:dyDescent="0.25">
      <c r="B192" s="967"/>
      <c r="C192" s="758"/>
      <c r="D192" s="839"/>
      <c r="E192" s="839"/>
      <c r="F192" s="839"/>
      <c r="G192" s="839"/>
      <c r="H192" s="957"/>
      <c r="I192" s="957"/>
      <c r="J192" s="957"/>
      <c r="K192" s="957"/>
      <c r="L192" s="487" t="s">
        <v>433</v>
      </c>
      <c r="M192" s="516">
        <f>'5-CONTROLES'!M195</f>
        <v>0</v>
      </c>
      <c r="N192" s="516">
        <f>'5-CONTROLES'!L195</f>
        <v>0</v>
      </c>
      <c r="O192" s="516">
        <f>'5-CONTROLES'!G195</f>
        <v>0</v>
      </c>
      <c r="P192" s="516">
        <f>'5-CONTROLES'!H195</f>
        <v>0</v>
      </c>
      <c r="Q192" s="954"/>
      <c r="R192" s="516" t="str">
        <f>'5-CONTROLES'!AC195</f>
        <v>Débil</v>
      </c>
      <c r="S192" s="516">
        <f>'5-CONTROLES'!AD195</f>
        <v>0</v>
      </c>
      <c r="T192" s="516" t="str">
        <f>'5-CONTROLES'!AE195</f>
        <v>Débil</v>
      </c>
      <c r="U192" s="839"/>
      <c r="V192" s="956"/>
      <c r="W192" s="956"/>
      <c r="X192" s="957"/>
      <c r="Y192" s="956"/>
      <c r="Z192" s="953"/>
      <c r="AA192" s="953"/>
      <c r="AB192" s="515" t="s">
        <v>537</v>
      </c>
      <c r="AC192" s="488"/>
      <c r="AD192" s="488"/>
      <c r="AE192" s="488"/>
      <c r="AF192" s="489"/>
      <c r="AG192" s="513"/>
      <c r="AH192" s="513"/>
      <c r="AI192" s="513"/>
      <c r="AJ192" s="513"/>
      <c r="AK192" s="513"/>
      <c r="AL192" s="513"/>
      <c r="AM192" s="513"/>
      <c r="AN192" s="513"/>
      <c r="AO192" s="513"/>
      <c r="AP192" s="513"/>
      <c r="AQ192" s="513"/>
      <c r="AR192" s="513"/>
      <c r="AS192" s="513"/>
      <c r="AT192" s="514"/>
      <c r="AU192" s="549"/>
    </row>
    <row r="193" spans="2:47" ht="180" hidden="1" customHeight="1" x14ac:dyDescent="0.25">
      <c r="B193" s="967"/>
      <c r="C193" s="758"/>
      <c r="D193" s="839"/>
      <c r="E193" s="839"/>
      <c r="F193" s="839"/>
      <c r="G193" s="839"/>
      <c r="H193" s="957"/>
      <c r="I193" s="957"/>
      <c r="J193" s="957"/>
      <c r="K193" s="957"/>
      <c r="L193" s="487" t="s">
        <v>702</v>
      </c>
      <c r="M193" s="516">
        <f>'5-CONTROLES'!M196</f>
        <v>0</v>
      </c>
      <c r="N193" s="516">
        <f>'5-CONTROLES'!L196</f>
        <v>0</v>
      </c>
      <c r="O193" s="516">
        <f>'5-CONTROLES'!G196</f>
        <v>0</v>
      </c>
      <c r="P193" s="516">
        <f>'5-CONTROLES'!H196</f>
        <v>0</v>
      </c>
      <c r="Q193" s="954"/>
      <c r="R193" s="516" t="str">
        <f>'5-CONTROLES'!AC196</f>
        <v>Débil</v>
      </c>
      <c r="S193" s="516">
        <f>'5-CONTROLES'!AD196</f>
        <v>0</v>
      </c>
      <c r="T193" s="516" t="str">
        <f>'5-CONTROLES'!AE196</f>
        <v>Débil</v>
      </c>
      <c r="U193" s="839"/>
      <c r="V193" s="956"/>
      <c r="W193" s="956"/>
      <c r="X193" s="957"/>
      <c r="Y193" s="956"/>
      <c r="Z193" s="953"/>
      <c r="AA193" s="953"/>
      <c r="AB193" s="515" t="s">
        <v>775</v>
      </c>
      <c r="AC193" s="488"/>
      <c r="AD193" s="488"/>
      <c r="AE193" s="488"/>
      <c r="AF193" s="489"/>
      <c r="AG193" s="513"/>
      <c r="AH193" s="513"/>
      <c r="AI193" s="513"/>
      <c r="AJ193" s="513"/>
      <c r="AK193" s="513"/>
      <c r="AL193" s="513"/>
      <c r="AM193" s="513"/>
      <c r="AN193" s="513"/>
      <c r="AO193" s="513"/>
      <c r="AP193" s="513"/>
      <c r="AQ193" s="513"/>
      <c r="AR193" s="513"/>
      <c r="AS193" s="513"/>
      <c r="AT193" s="514"/>
      <c r="AU193" s="549"/>
    </row>
    <row r="194" spans="2:47" ht="180" customHeight="1" x14ac:dyDescent="0.25">
      <c r="B194" s="967" t="str">
        <f>'3-IDENTIFICACIÓN DEL RIESGO'!B73</f>
        <v>Administración de Bienes y Servicios</v>
      </c>
      <c r="C194" s="758">
        <v>63</v>
      </c>
      <c r="D194" s="839" t="str">
        <f>'3-IDENTIFICACIÓN DEL RIESGO'!G73</f>
        <v>Disposición de residuos sin cumplir las prácticas establecidas en la entidad</v>
      </c>
      <c r="E194" s="839" t="str">
        <f>'3-IDENTIFICACIÓN DEL RIESGO'!N73</f>
        <v>Operativos</v>
      </c>
      <c r="F194" s="839" t="str">
        <f>'3-IDENTIFICACIÓN DEL RIESGO'!H73</f>
        <v>Desconocimiento de los documentos asociados al Sistema de Gestión Ambiental
Desconocimiento de la normatividad ambiental
Recursos físicos, humanos o financieros insuficientes
Falta de definición de rutas de acceso</v>
      </c>
      <c r="G194" s="839" t="str">
        <f>'3-IDENTIFICACIÓN DEL RIESGO'!L73</f>
        <v>Sanciones legales.
Procesos disciplinarios.</v>
      </c>
      <c r="H194" s="957" t="str">
        <f>'4-VALORACIÓN DEL RIESGO'!Q72</f>
        <v>Casi seguro</v>
      </c>
      <c r="I194" s="957" t="str">
        <f>'4-VALORACIÓN DEL RIESGO'!AA72</f>
        <v>Moderado</v>
      </c>
      <c r="J194" s="957" t="str">
        <f>'4-VALORACIÓN DEL RIESGO'!AB72</f>
        <v>Extremo</v>
      </c>
      <c r="K194" s="957" t="str">
        <f>'4-VALORACIÓN DEL RIESGO'!AC72</f>
        <v>Reducir</v>
      </c>
      <c r="L194" s="487" t="s">
        <v>434</v>
      </c>
      <c r="M194" s="516" t="str">
        <f>'5-CONTROLES'!M197</f>
        <v>Verificación de Planilla de entradas al cuarto de RESPEL y Actas de disposición final.</v>
      </c>
      <c r="N194" s="516" t="str">
        <f>'5-CONTROLES'!L197</f>
        <v>Planilla de entradas al cuarto de RESPEL y Actas de disposición final.</v>
      </c>
      <c r="O194" s="516" t="str">
        <f>'5-CONTROLES'!G197</f>
        <v>Subdirección Administrativa y Financiera</v>
      </c>
      <c r="P194" s="516" t="str">
        <f>'5-CONTROLES'!H197</f>
        <v>DIARIO</v>
      </c>
      <c r="Q194" s="954" t="s">
        <v>1397</v>
      </c>
      <c r="R194" s="516" t="str">
        <f>'5-CONTROLES'!AC197</f>
        <v>Débil</v>
      </c>
      <c r="S194" s="516" t="str">
        <f>'5-CONTROLES'!AD197</f>
        <v>Fuerte</v>
      </c>
      <c r="T194" s="516" t="str">
        <f>'5-CONTROLES'!AE197</f>
        <v>Débil</v>
      </c>
      <c r="U194" s="839" t="str">
        <f>'5-CONTROLES'!AI197</f>
        <v>Débil</v>
      </c>
      <c r="V194" s="956" t="str">
        <f>'5-CONTROLES'!AM197</f>
        <v>Casi Seguro</v>
      </c>
      <c r="W194" s="956" t="str">
        <f>'5-CONTROLES'!AQ197</f>
        <v>Moderado</v>
      </c>
      <c r="X194" s="957" t="str">
        <f>'5-CONTROLES'!AR197</f>
        <v>Extremo</v>
      </c>
      <c r="Y194" s="956" t="str">
        <f>'5-CONTROLES'!AT197</f>
        <v>Reducir</v>
      </c>
      <c r="Z194" s="953" t="s">
        <v>1398</v>
      </c>
      <c r="AA194" s="953" t="s">
        <v>1363</v>
      </c>
      <c r="AB194" s="515" t="s">
        <v>538</v>
      </c>
      <c r="AC194" s="488" t="s">
        <v>1759</v>
      </c>
      <c r="AD194" s="488" t="s">
        <v>2089</v>
      </c>
      <c r="AE194" s="488" t="s">
        <v>1760</v>
      </c>
      <c r="AF194" s="499">
        <v>1</v>
      </c>
      <c r="AG194" s="513"/>
      <c r="AH194" s="513"/>
      <c r="AI194" s="513"/>
      <c r="AJ194" s="513"/>
      <c r="AK194" s="513"/>
      <c r="AL194" s="513"/>
      <c r="AM194" s="513"/>
      <c r="AN194" s="513"/>
      <c r="AO194" s="513"/>
      <c r="AP194" s="333">
        <v>1</v>
      </c>
      <c r="AQ194" s="513"/>
      <c r="AR194" s="513"/>
      <c r="AS194" s="521">
        <f t="shared" si="2"/>
        <v>1</v>
      </c>
      <c r="AT194" s="514" t="s">
        <v>2270</v>
      </c>
      <c r="AU194" s="549" t="s">
        <v>2268</v>
      </c>
    </row>
    <row r="195" spans="2:47" ht="180" hidden="1" customHeight="1" x14ac:dyDescent="0.25">
      <c r="B195" s="967"/>
      <c r="C195" s="758"/>
      <c r="D195" s="839"/>
      <c r="E195" s="839"/>
      <c r="F195" s="839"/>
      <c r="G195" s="839"/>
      <c r="H195" s="957"/>
      <c r="I195" s="957"/>
      <c r="J195" s="957"/>
      <c r="K195" s="957"/>
      <c r="L195" s="487" t="s">
        <v>435</v>
      </c>
      <c r="M195" s="516">
        <f>'5-CONTROLES'!M198</f>
        <v>0</v>
      </c>
      <c r="N195" s="516">
        <f>'5-CONTROLES'!L198</f>
        <v>0</v>
      </c>
      <c r="O195" s="516">
        <f>'5-CONTROLES'!G198</f>
        <v>0</v>
      </c>
      <c r="P195" s="516">
        <f>'5-CONTROLES'!H198</f>
        <v>0</v>
      </c>
      <c r="Q195" s="954"/>
      <c r="R195" s="516" t="str">
        <f>'5-CONTROLES'!AC198</f>
        <v>Débil</v>
      </c>
      <c r="S195" s="516">
        <f>'5-CONTROLES'!AD198</f>
        <v>0</v>
      </c>
      <c r="T195" s="516" t="str">
        <f>'5-CONTROLES'!AE198</f>
        <v>Débil</v>
      </c>
      <c r="U195" s="839"/>
      <c r="V195" s="956"/>
      <c r="W195" s="956"/>
      <c r="X195" s="957"/>
      <c r="Y195" s="956"/>
      <c r="Z195" s="953"/>
      <c r="AA195" s="953"/>
      <c r="AB195" s="515" t="s">
        <v>539</v>
      </c>
      <c r="AC195" s="488"/>
      <c r="AD195" s="488"/>
      <c r="AE195" s="488"/>
      <c r="AF195" s="489"/>
      <c r="AG195" s="513"/>
      <c r="AH195" s="513"/>
      <c r="AI195" s="513"/>
      <c r="AJ195" s="513"/>
      <c r="AK195" s="513"/>
      <c r="AL195" s="513"/>
      <c r="AM195" s="513"/>
      <c r="AN195" s="513"/>
      <c r="AO195" s="513"/>
      <c r="AP195" s="513"/>
      <c r="AQ195" s="513"/>
      <c r="AR195" s="513"/>
      <c r="AS195" s="513"/>
      <c r="AT195" s="514"/>
      <c r="AU195" s="549"/>
    </row>
    <row r="196" spans="2:47" ht="180" hidden="1" customHeight="1" x14ac:dyDescent="0.25">
      <c r="B196" s="967"/>
      <c r="C196" s="758"/>
      <c r="D196" s="839"/>
      <c r="E196" s="839"/>
      <c r="F196" s="839"/>
      <c r="G196" s="839"/>
      <c r="H196" s="957"/>
      <c r="I196" s="957"/>
      <c r="J196" s="957"/>
      <c r="K196" s="957"/>
      <c r="L196" s="487" t="s">
        <v>703</v>
      </c>
      <c r="M196" s="516">
        <f>'5-CONTROLES'!M199</f>
        <v>0</v>
      </c>
      <c r="N196" s="516">
        <f>'5-CONTROLES'!L199</f>
        <v>0</v>
      </c>
      <c r="O196" s="516">
        <f>'5-CONTROLES'!G199</f>
        <v>0</v>
      </c>
      <c r="P196" s="516">
        <f>'5-CONTROLES'!H199</f>
        <v>0</v>
      </c>
      <c r="Q196" s="954"/>
      <c r="R196" s="516" t="str">
        <f>'5-CONTROLES'!AC199</f>
        <v>Débil</v>
      </c>
      <c r="S196" s="516">
        <f>'5-CONTROLES'!AD199</f>
        <v>0</v>
      </c>
      <c r="T196" s="516" t="str">
        <f>'5-CONTROLES'!AE199</f>
        <v>Débil</v>
      </c>
      <c r="U196" s="839"/>
      <c r="V196" s="956"/>
      <c r="W196" s="956"/>
      <c r="X196" s="957"/>
      <c r="Y196" s="956"/>
      <c r="Z196" s="953"/>
      <c r="AA196" s="953"/>
      <c r="AB196" s="515" t="s">
        <v>776</v>
      </c>
      <c r="AC196" s="488"/>
      <c r="AD196" s="488"/>
      <c r="AE196" s="488"/>
      <c r="AF196" s="489"/>
      <c r="AG196" s="333"/>
      <c r="AH196" s="333"/>
      <c r="AI196" s="333"/>
      <c r="AJ196" s="333"/>
      <c r="AK196" s="333"/>
      <c r="AL196" s="333"/>
      <c r="AM196" s="333"/>
      <c r="AN196" s="333"/>
      <c r="AO196" s="333"/>
      <c r="AP196" s="333"/>
      <c r="AQ196" s="333"/>
      <c r="AR196" s="333"/>
      <c r="AS196" s="513"/>
      <c r="AT196" s="526"/>
      <c r="AU196" s="551"/>
    </row>
    <row r="197" spans="2:47" ht="180" customHeight="1" x14ac:dyDescent="0.25">
      <c r="B197" s="967" t="str">
        <f>'3-IDENTIFICACIÓN DEL RIESGO'!B74</f>
        <v>Gestión Financiera</v>
      </c>
      <c r="C197" s="758">
        <v>64</v>
      </c>
      <c r="D197" s="839" t="str">
        <f>'3-IDENTIFICACIÓN DEL RIESGO'!G74</f>
        <v>Registro de gastos y pagos sin cumplimiento de requisitos legales</v>
      </c>
      <c r="E197" s="839" t="str">
        <f>'3-IDENTIFICACIÓN DEL RIESGO'!N74</f>
        <v>Financieros</v>
      </c>
      <c r="F197" s="839"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7" s="839" t="str">
        <f>'3-IDENTIFICACIÓN DEL RIESGO'!L74</f>
        <v>Posibles investigaciones y sanciones penales, disciplinarias, fiscales y administrativa.
Pérdida de recursos</v>
      </c>
      <c r="H197" s="957" t="str">
        <f>'4-VALORACIÓN DEL RIESGO'!Q73</f>
        <v>Improbable</v>
      </c>
      <c r="I197" s="957" t="str">
        <f>'4-VALORACIÓN DEL RIESGO'!AA73</f>
        <v>Mayor</v>
      </c>
      <c r="J197" s="957" t="str">
        <f>'4-VALORACIÓN DEL RIESGO'!AB73</f>
        <v>Alto</v>
      </c>
      <c r="K197" s="957" t="str">
        <f>'4-VALORACIÓN DEL RIESGO'!AC73</f>
        <v>Reducir</v>
      </c>
      <c r="L197" s="487" t="s">
        <v>436</v>
      </c>
      <c r="M197" s="516" t="str">
        <f>'5-CONTROLES'!M200</f>
        <v>Verificación de cumplimiento de requisitos para el pago con la lista de chequeo.</v>
      </c>
      <c r="N197" s="516" t="str">
        <f>'5-CONTROLES'!L200</f>
        <v>Lista de chequeo actualizada y publicada en la Intranet.</v>
      </c>
      <c r="O197" s="516" t="str">
        <f>'5-CONTROLES'!G200</f>
        <v>Subdirección Administrativa y Financiera</v>
      </c>
      <c r="P197" s="516" t="str">
        <f>'5-CONTROLES'!H200</f>
        <v>ANUAL</v>
      </c>
      <c r="Q197" s="954" t="s">
        <v>1410</v>
      </c>
      <c r="R197" s="516" t="str">
        <f>'5-CONTROLES'!AC200</f>
        <v>Débil</v>
      </c>
      <c r="S197" s="516" t="str">
        <f>'5-CONTROLES'!AD200</f>
        <v>Fuerte</v>
      </c>
      <c r="T197" s="516" t="str">
        <f>'5-CONTROLES'!AE200</f>
        <v>Débil</v>
      </c>
      <c r="U197" s="839" t="str">
        <f>'5-CONTROLES'!AI200</f>
        <v>Débil</v>
      </c>
      <c r="V197" s="956" t="str">
        <f>'5-CONTROLES'!AM200</f>
        <v>Improbable</v>
      </c>
      <c r="W197" s="956" t="str">
        <f>'5-CONTROLES'!AQ200</f>
        <v>Mayor</v>
      </c>
      <c r="X197" s="957" t="str">
        <f>'5-CONTROLES'!AR200</f>
        <v>Alto</v>
      </c>
      <c r="Y197" s="956" t="str">
        <f>'5-CONTROLES'!AT200</f>
        <v>Reducir</v>
      </c>
      <c r="Z197" s="953" t="s">
        <v>1398</v>
      </c>
      <c r="AA197" s="953" t="s">
        <v>1363</v>
      </c>
      <c r="AB197" s="515" t="s">
        <v>540</v>
      </c>
      <c r="AC197" s="488" t="s">
        <v>1403</v>
      </c>
      <c r="AD197" s="488" t="s">
        <v>2089</v>
      </c>
      <c r="AE197" s="488" t="s">
        <v>2096</v>
      </c>
      <c r="AF197" s="495">
        <v>4</v>
      </c>
      <c r="AG197" s="513"/>
      <c r="AH197" s="513"/>
      <c r="AI197" s="513">
        <v>1</v>
      </c>
      <c r="AJ197" s="513"/>
      <c r="AK197" s="513"/>
      <c r="AL197" s="513">
        <v>1</v>
      </c>
      <c r="AM197" s="513"/>
      <c r="AN197" s="513"/>
      <c r="AO197" s="513">
        <v>1</v>
      </c>
      <c r="AP197" s="513"/>
      <c r="AQ197" s="513"/>
      <c r="AR197" s="513">
        <v>1</v>
      </c>
      <c r="AS197" s="513">
        <f t="shared" si="2"/>
        <v>4</v>
      </c>
      <c r="AT197" s="526" t="s">
        <v>2271</v>
      </c>
      <c r="AU197" s="549" t="s">
        <v>2272</v>
      </c>
    </row>
    <row r="198" spans="2:47" ht="180" hidden="1" customHeight="1" x14ac:dyDescent="0.25">
      <c r="B198" s="967"/>
      <c r="C198" s="758"/>
      <c r="D198" s="839"/>
      <c r="E198" s="839"/>
      <c r="F198" s="839"/>
      <c r="G198" s="839"/>
      <c r="H198" s="957"/>
      <c r="I198" s="957"/>
      <c r="J198" s="957"/>
      <c r="K198" s="957"/>
      <c r="L198" s="487" t="s">
        <v>437</v>
      </c>
      <c r="M198" s="516">
        <f>'5-CONTROLES'!M201</f>
        <v>0</v>
      </c>
      <c r="N198" s="516">
        <f>'5-CONTROLES'!L201</f>
        <v>0</v>
      </c>
      <c r="O198" s="516">
        <f>'5-CONTROLES'!G201</f>
        <v>0</v>
      </c>
      <c r="P198" s="516">
        <f>'5-CONTROLES'!H201</f>
        <v>0</v>
      </c>
      <c r="Q198" s="954"/>
      <c r="R198" s="516" t="str">
        <f>'5-CONTROLES'!AC201</f>
        <v>Débil</v>
      </c>
      <c r="S198" s="516">
        <f>'5-CONTROLES'!AD201</f>
        <v>0</v>
      </c>
      <c r="T198" s="516" t="str">
        <f>'5-CONTROLES'!AE201</f>
        <v>Débil</v>
      </c>
      <c r="U198" s="839"/>
      <c r="V198" s="956"/>
      <c r="W198" s="956"/>
      <c r="X198" s="957"/>
      <c r="Y198" s="956"/>
      <c r="Z198" s="953"/>
      <c r="AA198" s="953"/>
      <c r="AB198" s="515" t="s">
        <v>541</v>
      </c>
      <c r="AC198" s="488" t="s">
        <v>2029</v>
      </c>
      <c r="AD198" s="488" t="s">
        <v>2089</v>
      </c>
      <c r="AE198" s="488" t="s">
        <v>1404</v>
      </c>
      <c r="AF198" s="495">
        <v>1</v>
      </c>
      <c r="AG198" s="333"/>
      <c r="AH198" s="333"/>
      <c r="AI198" s="333"/>
      <c r="AJ198" s="333"/>
      <c r="AK198" s="333"/>
      <c r="AL198" s="333"/>
      <c r="AM198" s="513">
        <v>1</v>
      </c>
      <c r="AN198" s="333"/>
      <c r="AO198" s="333"/>
      <c r="AP198" s="333"/>
      <c r="AQ198" s="333"/>
      <c r="AR198" s="333"/>
      <c r="AS198" s="513">
        <f t="shared" si="2"/>
        <v>1</v>
      </c>
      <c r="AT198" s="514" t="s">
        <v>2228</v>
      </c>
      <c r="AU198" s="549" t="s">
        <v>2273</v>
      </c>
    </row>
    <row r="199" spans="2:47" ht="180" hidden="1" customHeight="1" x14ac:dyDescent="0.25">
      <c r="B199" s="967"/>
      <c r="C199" s="758"/>
      <c r="D199" s="839"/>
      <c r="E199" s="839"/>
      <c r="F199" s="839"/>
      <c r="G199" s="839"/>
      <c r="H199" s="957"/>
      <c r="I199" s="957"/>
      <c r="J199" s="957"/>
      <c r="K199" s="957"/>
      <c r="L199" s="487" t="s">
        <v>704</v>
      </c>
      <c r="M199" s="516">
        <f>'5-CONTROLES'!M202</f>
        <v>0</v>
      </c>
      <c r="N199" s="516">
        <f>'5-CONTROLES'!L202</f>
        <v>0</v>
      </c>
      <c r="O199" s="516">
        <f>'5-CONTROLES'!G202</f>
        <v>0</v>
      </c>
      <c r="P199" s="516">
        <f>'5-CONTROLES'!H202</f>
        <v>0</v>
      </c>
      <c r="Q199" s="954"/>
      <c r="R199" s="516" t="str">
        <f>'5-CONTROLES'!AC202</f>
        <v>Débil</v>
      </c>
      <c r="S199" s="516">
        <f>'5-CONTROLES'!AD202</f>
        <v>0</v>
      </c>
      <c r="T199" s="516" t="str">
        <f>'5-CONTROLES'!AE202</f>
        <v>Débil</v>
      </c>
      <c r="U199" s="839"/>
      <c r="V199" s="956"/>
      <c r="W199" s="956"/>
      <c r="X199" s="957"/>
      <c r="Y199" s="956"/>
      <c r="Z199" s="953"/>
      <c r="AA199" s="953"/>
      <c r="AB199" s="515" t="s">
        <v>777</v>
      </c>
      <c r="AC199" s="488"/>
      <c r="AD199" s="488"/>
      <c r="AE199" s="488"/>
      <c r="AF199" s="495"/>
      <c r="AG199" s="333"/>
      <c r="AH199" s="333"/>
      <c r="AI199" s="333"/>
      <c r="AJ199" s="333"/>
      <c r="AK199" s="333"/>
      <c r="AL199" s="333"/>
      <c r="AM199" s="333"/>
      <c r="AN199" s="333"/>
      <c r="AO199" s="333"/>
      <c r="AP199" s="333"/>
      <c r="AQ199" s="333"/>
      <c r="AR199" s="333"/>
      <c r="AS199" s="513"/>
      <c r="AT199" s="526"/>
      <c r="AU199" s="551"/>
    </row>
    <row r="200" spans="2:47" ht="180" customHeight="1" x14ac:dyDescent="0.25">
      <c r="B200" s="967" t="str">
        <f>'3-IDENTIFICACIÓN DEL RIESGO'!B75</f>
        <v>Gestión Financiera</v>
      </c>
      <c r="C200" s="758">
        <v>65</v>
      </c>
      <c r="D200" s="839" t="str">
        <f>'3-IDENTIFICACIÓN DEL RIESGO'!G75</f>
        <v>Programación del PAC que no corresponde a las necesidades reales</v>
      </c>
      <c r="E200" s="839" t="str">
        <f>'3-IDENTIFICACIÓN DEL RIESGO'!N75</f>
        <v>Financieros</v>
      </c>
      <c r="F200" s="839" t="str">
        <f>'3-IDENTIFICACIÓN DEL RIESGO'!H75</f>
        <v>Envío inoportuno y/o inexacto de las solicitudes de pago a la financiera por parte de los supervisores de los contratos</v>
      </c>
      <c r="G200" s="839"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0" s="957" t="str">
        <f>'4-VALORACIÓN DEL RIESGO'!Q74</f>
        <v>Rara vez</v>
      </c>
      <c r="I200" s="957" t="str">
        <f>'4-VALORACIÓN DEL RIESGO'!AA74</f>
        <v>Mayor</v>
      </c>
      <c r="J200" s="957" t="str">
        <f>'4-VALORACIÓN DEL RIESGO'!AB74</f>
        <v>Alto</v>
      </c>
      <c r="K200" s="957" t="str">
        <f>'4-VALORACIÓN DEL RIESGO'!AC74</f>
        <v>Reducir</v>
      </c>
      <c r="L200" s="487" t="s">
        <v>438</v>
      </c>
      <c r="M200" s="516" t="str">
        <f>'5-CONTROLES'!M203</f>
        <v>Revisión y aprobación de la programación mensual del PAC.</v>
      </c>
      <c r="N200" s="516" t="str">
        <f>'5-CONTROLES'!L203</f>
        <v>PAC mensual</v>
      </c>
      <c r="O200" s="516" t="str">
        <f>'5-CONTROLES'!G203</f>
        <v>Subdirección Administrativa y Financiera</v>
      </c>
      <c r="P200" s="516" t="str">
        <f>'5-CONTROLES'!H203</f>
        <v>MENSUAL</v>
      </c>
      <c r="Q200" s="954" t="s">
        <v>1411</v>
      </c>
      <c r="R200" s="516" t="str">
        <f>'5-CONTROLES'!AC203</f>
        <v>Débil</v>
      </c>
      <c r="S200" s="516" t="str">
        <f>'5-CONTROLES'!AD203</f>
        <v>Fuerte</v>
      </c>
      <c r="T200" s="516" t="str">
        <f>'5-CONTROLES'!AE203</f>
        <v>Débil</v>
      </c>
      <c r="U200" s="839" t="str">
        <f>'5-CONTROLES'!AI203</f>
        <v>Débil</v>
      </c>
      <c r="V200" s="956" t="str">
        <f>'5-CONTROLES'!AM203</f>
        <v>Rara Vez</v>
      </c>
      <c r="W200" s="956" t="str">
        <f>'5-CONTROLES'!AQ203</f>
        <v>Mayor</v>
      </c>
      <c r="X200" s="957" t="str">
        <f>'5-CONTROLES'!AR203</f>
        <v>Alto</v>
      </c>
      <c r="Y200" s="956" t="str">
        <f>'5-CONTROLES'!AT203</f>
        <v>Reducir</v>
      </c>
      <c r="Z200" s="953" t="s">
        <v>1398</v>
      </c>
      <c r="AA200" s="953" t="s">
        <v>1363</v>
      </c>
      <c r="AB200" s="515" t="s">
        <v>542</v>
      </c>
      <c r="AC200" s="488" t="s">
        <v>1409</v>
      </c>
      <c r="AD200" s="488" t="s">
        <v>2089</v>
      </c>
      <c r="AE200" s="488" t="s">
        <v>1412</v>
      </c>
      <c r="AF200" s="495">
        <v>12</v>
      </c>
      <c r="AG200" s="513">
        <v>1</v>
      </c>
      <c r="AH200" s="513">
        <v>1</v>
      </c>
      <c r="AI200" s="513">
        <v>1</v>
      </c>
      <c r="AJ200" s="513">
        <v>1</v>
      </c>
      <c r="AK200" s="513">
        <v>1</v>
      </c>
      <c r="AL200" s="513">
        <v>1</v>
      </c>
      <c r="AM200" s="513">
        <v>1</v>
      </c>
      <c r="AN200" s="513">
        <v>1</v>
      </c>
      <c r="AO200" s="513">
        <v>1</v>
      </c>
      <c r="AP200" s="513">
        <v>1</v>
      </c>
      <c r="AQ200" s="513">
        <v>1</v>
      </c>
      <c r="AR200" s="513">
        <v>1</v>
      </c>
      <c r="AS200" s="513">
        <f t="shared" si="2"/>
        <v>12</v>
      </c>
      <c r="AT200" s="526" t="s">
        <v>2274</v>
      </c>
      <c r="AU200" s="549" t="s">
        <v>2275</v>
      </c>
    </row>
    <row r="201" spans="2:47" ht="180" hidden="1" customHeight="1" x14ac:dyDescent="0.25">
      <c r="B201" s="967"/>
      <c r="C201" s="758"/>
      <c r="D201" s="839"/>
      <c r="E201" s="839"/>
      <c r="F201" s="839"/>
      <c r="G201" s="839"/>
      <c r="H201" s="957"/>
      <c r="I201" s="957"/>
      <c r="J201" s="957"/>
      <c r="K201" s="957"/>
      <c r="L201" s="487" t="s">
        <v>439</v>
      </c>
      <c r="M201" s="516">
        <f>'5-CONTROLES'!M204</f>
        <v>0</v>
      </c>
      <c r="N201" s="516">
        <f>'5-CONTROLES'!L204</f>
        <v>0</v>
      </c>
      <c r="O201" s="516">
        <f>'5-CONTROLES'!G204</f>
        <v>0</v>
      </c>
      <c r="P201" s="516">
        <f>'5-CONTROLES'!H204</f>
        <v>0</v>
      </c>
      <c r="Q201" s="954"/>
      <c r="R201" s="516" t="str">
        <f>'5-CONTROLES'!AC204</f>
        <v>Débil</v>
      </c>
      <c r="S201" s="516">
        <f>'5-CONTROLES'!AD204</f>
        <v>0</v>
      </c>
      <c r="T201" s="516" t="str">
        <f>'5-CONTROLES'!AE204</f>
        <v>Débil</v>
      </c>
      <c r="U201" s="839"/>
      <c r="V201" s="956"/>
      <c r="W201" s="956"/>
      <c r="X201" s="957"/>
      <c r="Y201" s="956"/>
      <c r="Z201" s="953"/>
      <c r="AA201" s="953"/>
      <c r="AB201" s="515" t="s">
        <v>543</v>
      </c>
      <c r="AC201" s="488"/>
      <c r="AD201" s="488"/>
      <c r="AE201" s="488"/>
      <c r="AF201" s="495"/>
      <c r="AG201" s="333"/>
      <c r="AH201" s="333"/>
      <c r="AI201" s="333"/>
      <c r="AJ201" s="333"/>
      <c r="AK201" s="333"/>
      <c r="AL201" s="333"/>
      <c r="AM201" s="333"/>
      <c r="AN201" s="333"/>
      <c r="AO201" s="333"/>
      <c r="AP201" s="333"/>
      <c r="AQ201" s="333"/>
      <c r="AR201" s="333"/>
      <c r="AS201" s="513"/>
      <c r="AT201" s="526"/>
      <c r="AU201" s="551"/>
    </row>
    <row r="202" spans="2:47" ht="180" hidden="1" customHeight="1" x14ac:dyDescent="0.25">
      <c r="B202" s="967"/>
      <c r="C202" s="758"/>
      <c r="D202" s="839"/>
      <c r="E202" s="839"/>
      <c r="F202" s="839"/>
      <c r="G202" s="839"/>
      <c r="H202" s="957"/>
      <c r="I202" s="957"/>
      <c r="J202" s="957"/>
      <c r="K202" s="957"/>
      <c r="L202" s="487" t="s">
        <v>705</v>
      </c>
      <c r="M202" s="516">
        <f>'5-CONTROLES'!M205</f>
        <v>0</v>
      </c>
      <c r="N202" s="516">
        <f>'5-CONTROLES'!L205</f>
        <v>0</v>
      </c>
      <c r="O202" s="516">
        <f>'5-CONTROLES'!G205</f>
        <v>0</v>
      </c>
      <c r="P202" s="516">
        <f>'5-CONTROLES'!H205</f>
        <v>0</v>
      </c>
      <c r="Q202" s="954"/>
      <c r="R202" s="516" t="str">
        <f>'5-CONTROLES'!AC205</f>
        <v>Débil</v>
      </c>
      <c r="S202" s="516">
        <f>'5-CONTROLES'!AD205</f>
        <v>0</v>
      </c>
      <c r="T202" s="516" t="str">
        <f>'5-CONTROLES'!AE205</f>
        <v>Débil</v>
      </c>
      <c r="U202" s="839"/>
      <c r="V202" s="956"/>
      <c r="W202" s="956"/>
      <c r="X202" s="957"/>
      <c r="Y202" s="956"/>
      <c r="Z202" s="953"/>
      <c r="AA202" s="953"/>
      <c r="AB202" s="515" t="s">
        <v>778</v>
      </c>
      <c r="AC202" s="488"/>
      <c r="AD202" s="488"/>
      <c r="AE202" s="488"/>
      <c r="AF202" s="489"/>
      <c r="AG202" s="333"/>
      <c r="AH202" s="333"/>
      <c r="AI202" s="333"/>
      <c r="AJ202" s="333"/>
      <c r="AK202" s="333"/>
      <c r="AL202" s="333"/>
      <c r="AM202" s="333"/>
      <c r="AN202" s="333"/>
      <c r="AO202" s="333"/>
      <c r="AP202" s="333"/>
      <c r="AQ202" s="333"/>
      <c r="AR202" s="333"/>
      <c r="AS202" s="513"/>
      <c r="AT202" s="526"/>
      <c r="AU202" s="551"/>
    </row>
    <row r="203" spans="2:47" ht="180" customHeight="1" x14ac:dyDescent="0.25">
      <c r="B203" s="967" t="str">
        <f>'3-IDENTIFICACIÓN DEL RIESGO'!B76</f>
        <v>Gestión Financiera</v>
      </c>
      <c r="C203" s="758">
        <v>66</v>
      </c>
      <c r="D203" s="839" t="str">
        <f>'3-IDENTIFICACIÓN DEL RIESGO'!G76</f>
        <v xml:space="preserve">Generación de obligaciones con inconsistencias en la aplicación de las deducciones tributarias </v>
      </c>
      <c r="E203" s="839" t="str">
        <f>'3-IDENTIFICACIÓN DEL RIESGO'!N76</f>
        <v>Financieros</v>
      </c>
      <c r="F203" s="839" t="str">
        <f>'3-IDENTIFICACIÓN DEL RIESGO'!H76</f>
        <v>Cálculo de las deducciones tributarias de manera incorrecta en las obligaciones.
Desconocimiento de la norma</v>
      </c>
      <c r="G203" s="839" t="str">
        <f>'3-IDENTIFICACIÓN DEL RIESGO'!L76</f>
        <v>Sanciones por parte de la Dirección de Impuestos y Aduanas Nacionales</v>
      </c>
      <c r="H203" s="957" t="str">
        <f>'4-VALORACIÓN DEL RIESGO'!Q75</f>
        <v>Rara vez</v>
      </c>
      <c r="I203" s="957" t="str">
        <f>'4-VALORACIÓN DEL RIESGO'!AA75</f>
        <v>Mayor</v>
      </c>
      <c r="J203" s="957" t="str">
        <f>'4-VALORACIÓN DEL RIESGO'!AB75</f>
        <v>Alto</v>
      </c>
      <c r="K203" s="957" t="str">
        <f>'4-VALORACIÓN DEL RIESGO'!AC75</f>
        <v>Reducir</v>
      </c>
      <c r="L203" s="487" t="s">
        <v>440</v>
      </c>
      <c r="M203" s="516" t="str">
        <f>'5-CONTROLES'!M206</f>
        <v>Verificación  y seguimiento de las cuentas presentadas por los contratistas.</v>
      </c>
      <c r="N203" s="516" t="str">
        <f>'5-CONTROLES'!L206</f>
        <v>Reportes del aplicativo Klic.</v>
      </c>
      <c r="O203" s="516" t="str">
        <f>'5-CONTROLES'!G206</f>
        <v>Subdirección Administrativa y Financiera</v>
      </c>
      <c r="P203" s="516" t="str">
        <f>'5-CONTROLES'!H206</f>
        <v>MENSUAL</v>
      </c>
      <c r="Q203" s="954" t="s">
        <v>1422</v>
      </c>
      <c r="R203" s="516" t="str">
        <f>'5-CONTROLES'!AC206</f>
        <v>Fuerte</v>
      </c>
      <c r="S203" s="516" t="str">
        <f>'5-CONTROLES'!AD206</f>
        <v>Fuerte</v>
      </c>
      <c r="T203" s="516" t="str">
        <f>'5-CONTROLES'!AE206</f>
        <v>Fuerte</v>
      </c>
      <c r="U203" s="839" t="str">
        <f>'5-CONTROLES'!AI206</f>
        <v>Moderado</v>
      </c>
      <c r="V203" s="956" t="str">
        <f>'5-CONTROLES'!AM206</f>
        <v>Rara Vez</v>
      </c>
      <c r="W203" s="956" t="str">
        <f>'5-CONTROLES'!AQ206</f>
        <v>Mayor</v>
      </c>
      <c r="X203" s="957" t="str">
        <f>'5-CONTROLES'!AR206</f>
        <v>Alto</v>
      </c>
      <c r="Y203" s="956" t="str">
        <f>'5-CONTROLES'!AT206</f>
        <v>Reducir</v>
      </c>
      <c r="Z203" s="953" t="s">
        <v>1398</v>
      </c>
      <c r="AA203" s="953" t="s">
        <v>1363</v>
      </c>
      <c r="AB203" s="515" t="s">
        <v>544</v>
      </c>
      <c r="AC203" s="488" t="s">
        <v>1423</v>
      </c>
      <c r="AD203" s="488" t="s">
        <v>2089</v>
      </c>
      <c r="AE203" s="488" t="s">
        <v>2097</v>
      </c>
      <c r="AF203" s="520">
        <v>12</v>
      </c>
      <c r="AG203" s="513">
        <v>1</v>
      </c>
      <c r="AH203" s="513">
        <v>1</v>
      </c>
      <c r="AI203" s="513">
        <v>1</v>
      </c>
      <c r="AJ203" s="513">
        <v>1</v>
      </c>
      <c r="AK203" s="513">
        <v>1</v>
      </c>
      <c r="AL203" s="513">
        <v>1</v>
      </c>
      <c r="AM203" s="513">
        <v>1</v>
      </c>
      <c r="AN203" s="513">
        <v>1</v>
      </c>
      <c r="AO203" s="513">
        <v>1</v>
      </c>
      <c r="AP203" s="513">
        <v>1</v>
      </c>
      <c r="AQ203" s="513">
        <v>1</v>
      </c>
      <c r="AR203" s="513">
        <v>1</v>
      </c>
      <c r="AS203" s="513">
        <f t="shared" ref="AS203:AS227" si="3">+SUM(AG203:AR203)</f>
        <v>12</v>
      </c>
      <c r="AT203" s="526" t="s">
        <v>2276</v>
      </c>
      <c r="AU203" s="549" t="s">
        <v>2277</v>
      </c>
    </row>
    <row r="204" spans="2:47" ht="180" customHeight="1" x14ac:dyDescent="0.25">
      <c r="B204" s="967"/>
      <c r="C204" s="758"/>
      <c r="D204" s="839"/>
      <c r="E204" s="839"/>
      <c r="F204" s="839"/>
      <c r="G204" s="839"/>
      <c r="H204" s="957"/>
      <c r="I204" s="957"/>
      <c r="J204" s="957"/>
      <c r="K204" s="957"/>
      <c r="L204" s="487" t="s">
        <v>441</v>
      </c>
      <c r="M204" s="516" t="str">
        <f>'5-CONTROLES'!M207</f>
        <v>Actualización del aplicativo Klic para el control y seguimiento de las cuentas presentadas por los contratistas</v>
      </c>
      <c r="N204" s="516" t="str">
        <f>'5-CONTROLES'!L207</f>
        <v>Sistema actualizado</v>
      </c>
      <c r="O204" s="516" t="str">
        <f>'5-CONTROLES'!G207</f>
        <v>Subdirección Administrativa y Financiera</v>
      </c>
      <c r="P204" s="516" t="str">
        <f>'5-CONTROLES'!H207</f>
        <v>ANUAL</v>
      </c>
      <c r="Q204" s="954"/>
      <c r="R204" s="516" t="str">
        <f>'5-CONTROLES'!AC207</f>
        <v>Débil</v>
      </c>
      <c r="S204" s="516" t="str">
        <f>'5-CONTROLES'!AD207</f>
        <v>Fuerte</v>
      </c>
      <c r="T204" s="516" t="str">
        <f>'5-CONTROLES'!AE207</f>
        <v>Débil</v>
      </c>
      <c r="U204" s="839"/>
      <c r="V204" s="956"/>
      <c r="W204" s="956"/>
      <c r="X204" s="957"/>
      <c r="Y204" s="956"/>
      <c r="Z204" s="953"/>
      <c r="AA204" s="953"/>
      <c r="AB204" s="515" t="s">
        <v>545</v>
      </c>
      <c r="AC204" s="488" t="s">
        <v>2030</v>
      </c>
      <c r="AD204" s="488" t="s">
        <v>2089</v>
      </c>
      <c r="AE204" s="488" t="s">
        <v>1404</v>
      </c>
      <c r="AF204" s="520">
        <v>1</v>
      </c>
      <c r="AG204" s="533"/>
      <c r="AH204" s="533"/>
      <c r="AI204" s="533"/>
      <c r="AJ204" s="525">
        <v>1</v>
      </c>
      <c r="AK204" s="533"/>
      <c r="AL204" s="533"/>
      <c r="AM204" s="533"/>
      <c r="AN204" s="533"/>
      <c r="AO204" s="533"/>
      <c r="AP204" s="533"/>
      <c r="AQ204" s="533"/>
      <c r="AR204" s="533"/>
      <c r="AS204" s="525">
        <f t="shared" si="3"/>
        <v>1</v>
      </c>
      <c r="AT204" s="529" t="s">
        <v>2185</v>
      </c>
      <c r="AU204" s="550" t="s">
        <v>2278</v>
      </c>
    </row>
    <row r="205" spans="2:47" ht="180" hidden="1" customHeight="1" x14ac:dyDescent="0.25">
      <c r="B205" s="967"/>
      <c r="C205" s="758"/>
      <c r="D205" s="839"/>
      <c r="E205" s="839"/>
      <c r="F205" s="839"/>
      <c r="G205" s="839"/>
      <c r="H205" s="957"/>
      <c r="I205" s="957"/>
      <c r="J205" s="957"/>
      <c r="K205" s="957"/>
      <c r="L205" s="487" t="s">
        <v>706</v>
      </c>
      <c r="M205" s="516">
        <f>'5-CONTROLES'!M208</f>
        <v>0</v>
      </c>
      <c r="N205" s="516">
        <f>'5-CONTROLES'!L208</f>
        <v>0</v>
      </c>
      <c r="O205" s="516">
        <f>'5-CONTROLES'!G208</f>
        <v>0</v>
      </c>
      <c r="P205" s="516">
        <f>'5-CONTROLES'!H208</f>
        <v>0</v>
      </c>
      <c r="Q205" s="954"/>
      <c r="R205" s="516" t="str">
        <f>'5-CONTROLES'!AC208</f>
        <v>Débil</v>
      </c>
      <c r="S205" s="516">
        <f>'5-CONTROLES'!AD208</f>
        <v>0</v>
      </c>
      <c r="T205" s="516" t="str">
        <f>'5-CONTROLES'!AE208</f>
        <v>Débil</v>
      </c>
      <c r="U205" s="839"/>
      <c r="V205" s="956"/>
      <c r="W205" s="956"/>
      <c r="X205" s="957"/>
      <c r="Y205" s="956"/>
      <c r="Z205" s="953"/>
      <c r="AA205" s="953"/>
      <c r="AB205" s="515" t="s">
        <v>779</v>
      </c>
      <c r="AC205" s="488"/>
      <c r="AD205" s="488"/>
      <c r="AE205" s="488"/>
      <c r="AF205" s="520"/>
      <c r="AG205" s="333"/>
      <c r="AH205" s="333"/>
      <c r="AI205" s="333"/>
      <c r="AJ205" s="333"/>
      <c r="AK205" s="333"/>
      <c r="AL205" s="333"/>
      <c r="AM205" s="333"/>
      <c r="AN205" s="333"/>
      <c r="AO205" s="333"/>
      <c r="AP205" s="333"/>
      <c r="AQ205" s="333"/>
      <c r="AR205" s="333"/>
      <c r="AS205" s="513"/>
      <c r="AT205" s="526"/>
      <c r="AU205" s="551"/>
    </row>
    <row r="206" spans="2:47" ht="180" customHeight="1" x14ac:dyDescent="0.25">
      <c r="B206" s="967" t="str">
        <f>'3-IDENTIFICACIÓN DEL RIESGO'!B77</f>
        <v>Gestión Financiera</v>
      </c>
      <c r="C206" s="758">
        <v>67</v>
      </c>
      <c r="D206" s="839" t="str">
        <f>'3-IDENTIFICACIÓN DEL RIESGO'!G77</f>
        <v>Generar Estados Financieros que no sean razonables</v>
      </c>
      <c r="E206" s="839" t="str">
        <f>'3-IDENTIFICACIÓN DEL RIESGO'!N79</f>
        <v>Financieros</v>
      </c>
      <c r="F206" s="839"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6" s="839" t="str">
        <f>'3-IDENTIFICACIÓN DEL RIESGO'!L77</f>
        <v>Estados Financieros que no cumplen con las características fundamentales y de mejora establecidas por el marco normativo para las Entidades de Gobierno.</v>
      </c>
      <c r="H206" s="957" t="str">
        <f>'4-VALORACIÓN DEL RIESGO'!Q76</f>
        <v>Rara vez</v>
      </c>
      <c r="I206" s="957" t="str">
        <f>'4-VALORACIÓN DEL RIESGO'!AA76</f>
        <v>Mayor</v>
      </c>
      <c r="J206" s="957" t="str">
        <f>'4-VALORACIÓN DEL RIESGO'!AB76</f>
        <v>Alto</v>
      </c>
      <c r="K206" s="957" t="str">
        <f>'4-VALORACIÓN DEL RIESGO'!AC76</f>
        <v>Reducir</v>
      </c>
      <c r="L206" s="487" t="s">
        <v>442</v>
      </c>
      <c r="M206" s="516" t="str">
        <f>'5-CONTROLES'!M209</f>
        <v>Verificar la razonabilidad de la información contable</v>
      </c>
      <c r="N206" s="516" t="str">
        <f>'5-CONTROLES'!L209</f>
        <v>Solicitud de soportes y soportes suministrados.</v>
      </c>
      <c r="O206" s="516" t="str">
        <f>'5-CONTROLES'!G209</f>
        <v>Subdirección Administrativa y Financiera</v>
      </c>
      <c r="P206" s="516" t="str">
        <f>'5-CONTROLES'!H209</f>
        <v>MENSUAL</v>
      </c>
      <c r="Q206" s="954" t="s">
        <v>1438</v>
      </c>
      <c r="R206" s="516" t="str">
        <f>'5-CONTROLES'!AC209</f>
        <v>Fuerte</v>
      </c>
      <c r="S206" s="516" t="str">
        <f>'5-CONTROLES'!AD209</f>
        <v>Fuerte</v>
      </c>
      <c r="T206" s="516" t="str">
        <f>'5-CONTROLES'!AE209</f>
        <v>Fuerte</v>
      </c>
      <c r="U206" s="839" t="str">
        <f>'5-CONTROLES'!AI209</f>
        <v>Moderado</v>
      </c>
      <c r="V206" s="956" t="str">
        <f>'5-CONTROLES'!AM209</f>
        <v>Rara Vez</v>
      </c>
      <c r="W206" s="956" t="str">
        <f>'5-CONTROLES'!AQ209</f>
        <v>Mayor</v>
      </c>
      <c r="X206" s="957" t="str">
        <f>'5-CONTROLES'!AR209</f>
        <v>Alto</v>
      </c>
      <c r="Y206" s="956" t="str">
        <f>'5-CONTROLES'!AT209</f>
        <v>Reducir</v>
      </c>
      <c r="Z206" s="953" t="s">
        <v>1398</v>
      </c>
      <c r="AA206" s="953" t="s">
        <v>1363</v>
      </c>
      <c r="AB206" s="515" t="s">
        <v>546</v>
      </c>
      <c r="AC206" s="488" t="s">
        <v>1439</v>
      </c>
      <c r="AD206" s="488" t="s">
        <v>2089</v>
      </c>
      <c r="AE206" s="488" t="s">
        <v>1440</v>
      </c>
      <c r="AF206" s="489">
        <v>1</v>
      </c>
      <c r="AG206" s="533"/>
      <c r="AH206" s="533"/>
      <c r="AI206" s="534"/>
      <c r="AJ206" s="533"/>
      <c r="AK206" s="533"/>
      <c r="AL206" s="533"/>
      <c r="AM206" s="533"/>
      <c r="AN206" s="533"/>
      <c r="AO206" s="533"/>
      <c r="AP206" s="533"/>
      <c r="AQ206" s="533"/>
      <c r="AR206" s="533"/>
      <c r="AS206" s="527">
        <f t="shared" si="3"/>
        <v>0</v>
      </c>
      <c r="AT206" s="529" t="s">
        <v>2185</v>
      </c>
      <c r="AU206" s="553" t="s">
        <v>2279</v>
      </c>
    </row>
    <row r="207" spans="2:47" ht="180" customHeight="1" x14ac:dyDescent="0.25">
      <c r="B207" s="967"/>
      <c r="C207" s="758"/>
      <c r="D207" s="839"/>
      <c r="E207" s="839"/>
      <c r="F207" s="839"/>
      <c r="G207" s="839"/>
      <c r="H207" s="957"/>
      <c r="I207" s="957"/>
      <c r="J207" s="957"/>
      <c r="K207" s="957"/>
      <c r="L207" s="487" t="s">
        <v>443</v>
      </c>
      <c r="M207" s="516" t="str">
        <f>'5-CONTROLES'!M210</f>
        <v xml:space="preserve">Hacer las conciliaciones contables </v>
      </c>
      <c r="N207" s="516" t="str">
        <f>'5-CONTROLES'!L210</f>
        <v>Informe de conciliación contable</v>
      </c>
      <c r="O207" s="516" t="str">
        <f>'5-CONTROLES'!G210</f>
        <v>Subdirección Administrativa y Financiera</v>
      </c>
      <c r="P207" s="516" t="str">
        <f>'5-CONTROLES'!H210</f>
        <v>MENSUAL</v>
      </c>
      <c r="Q207" s="954"/>
      <c r="R207" s="516" t="str">
        <f>'5-CONTROLES'!AC210</f>
        <v>Fuerte</v>
      </c>
      <c r="S207" s="516" t="str">
        <f>'5-CONTROLES'!AD210</f>
        <v>Fuerte</v>
      </c>
      <c r="T207" s="516" t="str">
        <f>'5-CONTROLES'!AE210</f>
        <v>Fuerte</v>
      </c>
      <c r="U207" s="839"/>
      <c r="V207" s="956"/>
      <c r="W207" s="956"/>
      <c r="X207" s="957"/>
      <c r="Y207" s="956"/>
      <c r="Z207" s="953"/>
      <c r="AA207" s="953"/>
      <c r="AB207" s="515" t="s">
        <v>547</v>
      </c>
      <c r="AC207" s="488"/>
      <c r="AD207" s="488"/>
      <c r="AE207" s="488"/>
      <c r="AF207" s="520"/>
      <c r="AG207" s="333"/>
      <c r="AH207" s="333"/>
      <c r="AI207" s="344"/>
      <c r="AJ207" s="333"/>
      <c r="AK207" s="333"/>
      <c r="AL207" s="333"/>
      <c r="AM207" s="333"/>
      <c r="AN207" s="333"/>
      <c r="AO207" s="333"/>
      <c r="AP207" s="333"/>
      <c r="AQ207" s="333"/>
      <c r="AR207" s="333"/>
      <c r="AS207" s="513"/>
      <c r="AT207" s="526"/>
      <c r="AU207" s="551"/>
    </row>
    <row r="208" spans="2:47" ht="180" customHeight="1" x14ac:dyDescent="0.25">
      <c r="B208" s="967"/>
      <c r="C208" s="758"/>
      <c r="D208" s="839"/>
      <c r="E208" s="839"/>
      <c r="F208" s="839"/>
      <c r="G208" s="839"/>
      <c r="H208" s="957"/>
      <c r="I208" s="957"/>
      <c r="J208" s="957"/>
      <c r="K208" s="957"/>
      <c r="L208" s="487" t="s">
        <v>707</v>
      </c>
      <c r="M208" s="516" t="str">
        <f>'5-CONTROLES'!M211</f>
        <v xml:space="preserve">Revisar los Estados financieros </v>
      </c>
      <c r="N208" s="516" t="str">
        <f>'5-CONTROLES'!L211</f>
        <v xml:space="preserve">Estados financieros </v>
      </c>
      <c r="O208" s="516" t="str">
        <f>'5-CONTROLES'!G211</f>
        <v>Subdirección Administrativa y Financiera</v>
      </c>
      <c r="P208" s="516" t="str">
        <f>'5-CONTROLES'!H211</f>
        <v>MENSUAL</v>
      </c>
      <c r="Q208" s="954"/>
      <c r="R208" s="516" t="str">
        <f>'5-CONTROLES'!AC211</f>
        <v>Moderado</v>
      </c>
      <c r="S208" s="516" t="str">
        <f>'5-CONTROLES'!AD211</f>
        <v>Moderado</v>
      </c>
      <c r="T208" s="516" t="str">
        <f>'5-CONTROLES'!AE211</f>
        <v>Moderado</v>
      </c>
      <c r="U208" s="839"/>
      <c r="V208" s="956"/>
      <c r="W208" s="956"/>
      <c r="X208" s="957"/>
      <c r="Y208" s="956"/>
      <c r="Z208" s="953"/>
      <c r="AA208" s="953"/>
      <c r="AB208" s="515" t="s">
        <v>780</v>
      </c>
      <c r="AC208" s="488"/>
      <c r="AD208" s="488"/>
      <c r="AE208" s="488"/>
      <c r="AF208" s="520"/>
      <c r="AG208" s="333"/>
      <c r="AH208" s="333"/>
      <c r="AI208" s="333"/>
      <c r="AJ208" s="333"/>
      <c r="AK208" s="333"/>
      <c r="AL208" s="333"/>
      <c r="AM208" s="333"/>
      <c r="AN208" s="333"/>
      <c r="AO208" s="333"/>
      <c r="AP208" s="333"/>
      <c r="AQ208" s="333"/>
      <c r="AR208" s="333"/>
      <c r="AS208" s="513"/>
      <c r="AT208" s="526"/>
      <c r="AU208" s="551"/>
    </row>
    <row r="209" spans="2:47" ht="180" customHeight="1" x14ac:dyDescent="0.25">
      <c r="B209" s="967" t="str">
        <f>'3-IDENTIFICACIÓN DEL RIESGO'!B78</f>
        <v>Gestión Financiera</v>
      </c>
      <c r="C209" s="758">
        <v>68</v>
      </c>
      <c r="D209" s="839" t="str">
        <f>'3-IDENTIFICACIÓN DEL RIESGO'!G78</f>
        <v>Imprecisiones en la información oficial de la cartera a cargo de la ANT</v>
      </c>
      <c r="E209" s="839" t="str">
        <f>'3-IDENTIFICACIÓN DEL RIESGO'!N78</f>
        <v>Financieros</v>
      </c>
      <c r="F209" s="839" t="str">
        <f>'3-IDENTIFICACIÓN DEL RIESGO'!H78</f>
        <v xml:space="preserve">Imprecisión en los valores reportados. 
Manejo manual de la información 
Insuficiencia en la información para la identificación del ingreso y/o el tercero </v>
      </c>
      <c r="G209" s="839" t="str">
        <f>'3-IDENTIFICACIÓN DEL RIESGO'!L78</f>
        <v>Inexactitud en el registro y control de los ingresos
Posible afectación de la razonabilidad de los estados financieros
Afectación de los estados de cuenta por arrendatario</v>
      </c>
      <c r="H209" s="957" t="str">
        <f>'4-VALORACIÓN DEL RIESGO'!Q77</f>
        <v>Improbable</v>
      </c>
      <c r="I209" s="957" t="str">
        <f>'4-VALORACIÓN DEL RIESGO'!AA77</f>
        <v>Mayor</v>
      </c>
      <c r="J209" s="957" t="str">
        <f>'4-VALORACIÓN DEL RIESGO'!AB77</f>
        <v>Alto</v>
      </c>
      <c r="K209" s="957" t="str">
        <f>'4-VALORACIÓN DEL RIESGO'!AC77</f>
        <v>Reducir</v>
      </c>
      <c r="L209" s="487" t="s">
        <v>444</v>
      </c>
      <c r="M209" s="516" t="str">
        <f>'5-CONTROLES'!M212</f>
        <v xml:space="preserve"> Revisar la información reportada a Tesorería en la forma GEFIN-F-009 FORMA DETALLADA DE INGRESOS. </v>
      </c>
      <c r="N209" s="516" t="str">
        <f>'5-CONTROLES'!L212</f>
        <v>GEFIN-F-009 FORMA DETALLADA DE INGRESOS-</v>
      </c>
      <c r="O209" s="516" t="str">
        <f>'5-CONTROLES'!G212</f>
        <v>Subdirección Administrativa y Financiera</v>
      </c>
      <c r="P209" s="516" t="str">
        <f>'5-CONTROLES'!H212</f>
        <v>MENSUAL</v>
      </c>
      <c r="Q209" s="954" t="s">
        <v>1453</v>
      </c>
      <c r="R209" s="516" t="str">
        <f>'5-CONTROLES'!AC212</f>
        <v>Débil</v>
      </c>
      <c r="S209" s="516" t="str">
        <f>'5-CONTROLES'!AD212</f>
        <v>Fuerte</v>
      </c>
      <c r="T209" s="516" t="str">
        <f>'5-CONTROLES'!AE212</f>
        <v>Débil</v>
      </c>
      <c r="U209" s="839" t="str">
        <f>'5-CONTROLES'!AI212</f>
        <v>Débil</v>
      </c>
      <c r="V209" s="956" t="str">
        <f>'5-CONTROLES'!AM212</f>
        <v>Improbable</v>
      </c>
      <c r="W209" s="956" t="str">
        <f>'5-CONTROLES'!AQ212</f>
        <v>Mayor</v>
      </c>
      <c r="X209" s="957" t="str">
        <f>'5-CONTROLES'!AR212</f>
        <v>Alto</v>
      </c>
      <c r="Y209" s="956" t="str">
        <f>'5-CONTROLES'!AT212</f>
        <v>Reducir</v>
      </c>
      <c r="Z209" s="953" t="s">
        <v>1398</v>
      </c>
      <c r="AA209" s="953" t="s">
        <v>1363</v>
      </c>
      <c r="AB209" s="515" t="s">
        <v>548</v>
      </c>
      <c r="AC209" s="488" t="s">
        <v>2031</v>
      </c>
      <c r="AD209" s="488" t="s">
        <v>2089</v>
      </c>
      <c r="AE209" s="488" t="s">
        <v>1440</v>
      </c>
      <c r="AF209" s="520">
        <v>12</v>
      </c>
      <c r="AG209" s="525"/>
      <c r="AH209" s="525"/>
      <c r="AI209" s="525"/>
      <c r="AJ209" s="525"/>
      <c r="AK209" s="525"/>
      <c r="AL209" s="525"/>
      <c r="AM209" s="525"/>
      <c r="AN209" s="525"/>
      <c r="AO209" s="525"/>
      <c r="AP209" s="525"/>
      <c r="AQ209" s="525"/>
      <c r="AR209" s="525"/>
      <c r="AS209" s="525">
        <f t="shared" si="3"/>
        <v>0</v>
      </c>
      <c r="AT209" s="522" t="s">
        <v>2280</v>
      </c>
      <c r="AU209" s="550" t="s">
        <v>2281</v>
      </c>
    </row>
    <row r="210" spans="2:47" ht="180" customHeight="1" x14ac:dyDescent="0.25">
      <c r="B210" s="967"/>
      <c r="C210" s="758"/>
      <c r="D210" s="839"/>
      <c r="E210" s="839"/>
      <c r="F210" s="839"/>
      <c r="G210" s="839"/>
      <c r="H210" s="957"/>
      <c r="I210" s="957"/>
      <c r="J210" s="957"/>
      <c r="K210" s="957"/>
      <c r="L210" s="487" t="s">
        <v>445</v>
      </c>
      <c r="M210" s="516" t="str">
        <f>'5-CONTROLES'!M213</f>
        <v>Seguimiento y control de cartera.</v>
      </c>
      <c r="N210" s="516" t="str">
        <f>'5-CONTROLES'!L213</f>
        <v>Matriz de seguimiento y control de cartera</v>
      </c>
      <c r="O210" s="516" t="str">
        <f>'5-CONTROLES'!G213</f>
        <v>Subdirección Administrativa y Financiera</v>
      </c>
      <c r="P210" s="516" t="str">
        <f>'5-CONTROLES'!H213</f>
        <v>MENSUAL</v>
      </c>
      <c r="Q210" s="954"/>
      <c r="R210" s="516" t="str">
        <f>'5-CONTROLES'!AC213</f>
        <v>Débil</v>
      </c>
      <c r="S210" s="516" t="str">
        <f>'5-CONTROLES'!AD213</f>
        <v>Fuerte</v>
      </c>
      <c r="T210" s="516" t="str">
        <f>'5-CONTROLES'!AE213</f>
        <v>Débil</v>
      </c>
      <c r="U210" s="839"/>
      <c r="V210" s="956"/>
      <c r="W210" s="956"/>
      <c r="X210" s="957"/>
      <c r="Y210" s="956"/>
      <c r="Z210" s="953"/>
      <c r="AA210" s="953"/>
      <c r="AB210" s="515" t="s">
        <v>549</v>
      </c>
      <c r="AC210" s="488"/>
      <c r="AD210" s="488"/>
      <c r="AE210" s="488"/>
      <c r="AF210" s="520"/>
      <c r="AG210" s="513"/>
      <c r="AH210" s="513"/>
      <c r="AI210" s="513"/>
      <c r="AJ210" s="513"/>
      <c r="AK210" s="513"/>
      <c r="AL210" s="513"/>
      <c r="AM210" s="513"/>
      <c r="AN210" s="513"/>
      <c r="AO210" s="513"/>
      <c r="AP210" s="513"/>
      <c r="AQ210" s="513"/>
      <c r="AR210" s="513"/>
      <c r="AS210" s="513"/>
      <c r="AT210" s="514"/>
      <c r="AU210" s="549"/>
    </row>
    <row r="211" spans="2:47" ht="180" customHeight="1" x14ac:dyDescent="0.25">
      <c r="B211" s="967"/>
      <c r="C211" s="758"/>
      <c r="D211" s="839"/>
      <c r="E211" s="839"/>
      <c r="F211" s="839"/>
      <c r="G211" s="839"/>
      <c r="H211" s="957"/>
      <c r="I211" s="957"/>
      <c r="J211" s="957"/>
      <c r="K211" s="957"/>
      <c r="L211" s="487" t="s">
        <v>708</v>
      </c>
      <c r="M211" s="516" t="str">
        <f>'5-CONTROLES'!M214</f>
        <v xml:space="preserve">Conciliciaciones entre Tesorería y Cartera </v>
      </c>
      <c r="N211" s="516" t="str">
        <f>'5-CONTROLES'!L214</f>
        <v>Conciliaciones</v>
      </c>
      <c r="O211" s="516" t="str">
        <f>'5-CONTROLES'!G214</f>
        <v>Subdirección Administrativa y Financiera</v>
      </c>
      <c r="P211" s="516" t="str">
        <f>'5-CONTROLES'!H214</f>
        <v>MENSUAL</v>
      </c>
      <c r="Q211" s="954"/>
      <c r="R211" s="516" t="str">
        <f>'5-CONTROLES'!AC214</f>
        <v>Moderado</v>
      </c>
      <c r="S211" s="516" t="str">
        <f>'5-CONTROLES'!AD214</f>
        <v>Fuerte</v>
      </c>
      <c r="T211" s="516" t="str">
        <f>'5-CONTROLES'!AE214</f>
        <v>Moderado</v>
      </c>
      <c r="U211" s="839"/>
      <c r="V211" s="956"/>
      <c r="W211" s="956"/>
      <c r="X211" s="957"/>
      <c r="Y211" s="956"/>
      <c r="Z211" s="953"/>
      <c r="AA211" s="953"/>
      <c r="AB211" s="515" t="s">
        <v>781</v>
      </c>
      <c r="AC211" s="488"/>
      <c r="AD211" s="488"/>
      <c r="AE211" s="488"/>
      <c r="AF211" s="520"/>
      <c r="AG211" s="513"/>
      <c r="AH211" s="513"/>
      <c r="AI211" s="513"/>
      <c r="AJ211" s="513"/>
      <c r="AK211" s="513"/>
      <c r="AL211" s="513"/>
      <c r="AM211" s="513"/>
      <c r="AN211" s="513"/>
      <c r="AO211" s="513"/>
      <c r="AP211" s="513"/>
      <c r="AQ211" s="513"/>
      <c r="AR211" s="513"/>
      <c r="AS211" s="513"/>
      <c r="AT211" s="514"/>
      <c r="AU211" s="549"/>
    </row>
    <row r="212" spans="2:47" ht="180" customHeight="1" x14ac:dyDescent="0.25">
      <c r="B212" s="967" t="str">
        <f>'3-IDENTIFICACIÓN DEL RIESGO'!B79</f>
        <v>Gestión Financiera</v>
      </c>
      <c r="C212" s="758">
        <v>69</v>
      </c>
      <c r="D212" s="839" t="str">
        <f>'3-IDENTIFICACIÓN DEL RIESGO'!G79</f>
        <v>Fallas en la constitución de la reserva presupuestal</v>
      </c>
      <c r="E212" s="839" t="str">
        <f>'3-IDENTIFICACIÓN DEL RIESGO'!N79</f>
        <v>Financieros</v>
      </c>
      <c r="F212" s="839"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2" s="839" t="str">
        <f>'3-IDENTIFICACIÓN DEL RIESGO'!L79</f>
        <v>Posible hallazgo administrativo, disciplinario y/o fiscal.
Incumplimiento en las normas contables y presupuestales.
Desarticulación de la planeación de la Entidad.</v>
      </c>
      <c r="H212" s="957" t="str">
        <f>'4-VALORACIÓN DEL RIESGO'!Q78</f>
        <v>Improbable</v>
      </c>
      <c r="I212" s="957" t="str">
        <f>'4-VALORACIÓN DEL RIESGO'!AA78</f>
        <v>Catastrófico</v>
      </c>
      <c r="J212" s="957" t="str">
        <f>'4-VALORACIÓN DEL RIESGO'!AB78</f>
        <v>Extremo</v>
      </c>
      <c r="K212" s="957" t="str">
        <f>'4-VALORACIÓN DEL RIESGO'!AC78</f>
        <v>Reducir</v>
      </c>
      <c r="L212" s="487" t="s">
        <v>446</v>
      </c>
      <c r="M212" s="516" t="str">
        <f>'5-CONTROLES'!M215</f>
        <v xml:space="preserve"> Revisar la solicitud de constitución de reserva presupuestal.</v>
      </c>
      <c r="N212" s="516" t="str">
        <f>'5-CONTROLES'!L215</f>
        <v>Solicitud resuelta.</v>
      </c>
      <c r="O212" s="516" t="str">
        <f>'5-CONTROLES'!G215</f>
        <v>Subdirección Administrativa y Financiera</v>
      </c>
      <c r="P212" s="516" t="str">
        <f>'5-CONTROLES'!H215</f>
        <v>ANUAL</v>
      </c>
      <c r="Q212" s="954" t="s">
        <v>1460</v>
      </c>
      <c r="R212" s="516" t="str">
        <f>'5-CONTROLES'!AC215</f>
        <v>Débil</v>
      </c>
      <c r="S212" s="516" t="str">
        <f>'5-CONTROLES'!AD215</f>
        <v>Fuerte</v>
      </c>
      <c r="T212" s="516" t="str">
        <f>'5-CONTROLES'!AE215</f>
        <v>Débil</v>
      </c>
      <c r="U212" s="839" t="str">
        <f>'5-CONTROLES'!AI215</f>
        <v>Débil</v>
      </c>
      <c r="V212" s="956" t="str">
        <f>'5-CONTROLES'!AM215</f>
        <v>Improbable</v>
      </c>
      <c r="W212" s="956" t="str">
        <f>'5-CONTROLES'!AQ215</f>
        <v>Catastrófico</v>
      </c>
      <c r="X212" s="957" t="str">
        <f>'5-CONTROLES'!AR215</f>
        <v>Extremo</v>
      </c>
      <c r="Y212" s="956" t="str">
        <f>'5-CONTROLES'!AT215</f>
        <v>Reducir</v>
      </c>
      <c r="Z212" s="953" t="s">
        <v>1398</v>
      </c>
      <c r="AA212" s="953" t="s">
        <v>1363</v>
      </c>
      <c r="AB212" s="515" t="s">
        <v>550</v>
      </c>
      <c r="AC212" s="488" t="s">
        <v>1761</v>
      </c>
      <c r="AD212" s="488" t="s">
        <v>2089</v>
      </c>
      <c r="AE212" s="488" t="s">
        <v>1762</v>
      </c>
      <c r="AF212" s="520">
        <v>1</v>
      </c>
      <c r="AG212" s="513"/>
      <c r="AH212" s="513"/>
      <c r="AI212" s="513"/>
      <c r="AJ212" s="513"/>
      <c r="AK212" s="513"/>
      <c r="AL212" s="513"/>
      <c r="AM212" s="513"/>
      <c r="AN212" s="513"/>
      <c r="AO212" s="513"/>
      <c r="AP212" s="513"/>
      <c r="AQ212" s="513">
        <v>1</v>
      </c>
      <c r="AR212" s="513"/>
      <c r="AS212" s="513">
        <f t="shared" si="3"/>
        <v>1</v>
      </c>
      <c r="AT212" s="514" t="s">
        <v>2282</v>
      </c>
      <c r="AU212" s="555" t="s">
        <v>2283</v>
      </c>
    </row>
    <row r="213" spans="2:47" ht="180" hidden="1" customHeight="1" x14ac:dyDescent="0.25">
      <c r="B213" s="967"/>
      <c r="C213" s="758"/>
      <c r="D213" s="839"/>
      <c r="E213" s="839"/>
      <c r="F213" s="839"/>
      <c r="G213" s="839"/>
      <c r="H213" s="957"/>
      <c r="I213" s="957"/>
      <c r="J213" s="957"/>
      <c r="K213" s="957"/>
      <c r="L213" s="487" t="s">
        <v>447</v>
      </c>
      <c r="M213" s="516">
        <f>'5-CONTROLES'!M216</f>
        <v>0</v>
      </c>
      <c r="N213" s="516">
        <f>'5-CONTROLES'!L216</f>
        <v>0</v>
      </c>
      <c r="O213" s="516">
        <f>'5-CONTROLES'!G216</f>
        <v>0</v>
      </c>
      <c r="P213" s="516">
        <f>'5-CONTROLES'!H216</f>
        <v>0</v>
      </c>
      <c r="Q213" s="954"/>
      <c r="R213" s="516" t="str">
        <f>'5-CONTROLES'!AC216</f>
        <v>Débil</v>
      </c>
      <c r="S213" s="516">
        <f>'5-CONTROLES'!AD216</f>
        <v>0</v>
      </c>
      <c r="T213" s="516" t="str">
        <f>'5-CONTROLES'!AE216</f>
        <v>Débil</v>
      </c>
      <c r="U213" s="839"/>
      <c r="V213" s="956"/>
      <c r="W213" s="956"/>
      <c r="X213" s="957"/>
      <c r="Y213" s="956"/>
      <c r="Z213" s="953"/>
      <c r="AA213" s="953"/>
      <c r="AB213" s="515" t="s">
        <v>551</v>
      </c>
      <c r="AC213" s="488"/>
      <c r="AD213" s="488"/>
      <c r="AE213" s="488"/>
      <c r="AF213" s="520"/>
      <c r="AG213" s="513"/>
      <c r="AH213" s="513"/>
      <c r="AI213" s="513"/>
      <c r="AJ213" s="513"/>
      <c r="AK213" s="513"/>
      <c r="AL213" s="513"/>
      <c r="AM213" s="513"/>
      <c r="AN213" s="513"/>
      <c r="AO213" s="513"/>
      <c r="AP213" s="513"/>
      <c r="AQ213" s="513"/>
      <c r="AR213" s="513"/>
      <c r="AS213" s="513"/>
      <c r="AT213" s="514"/>
      <c r="AU213" s="549"/>
    </row>
    <row r="214" spans="2:47" ht="180" hidden="1" customHeight="1" x14ac:dyDescent="0.25">
      <c r="B214" s="967"/>
      <c r="C214" s="758"/>
      <c r="D214" s="839"/>
      <c r="E214" s="839"/>
      <c r="F214" s="839"/>
      <c r="G214" s="839"/>
      <c r="H214" s="957"/>
      <c r="I214" s="957"/>
      <c r="J214" s="957"/>
      <c r="K214" s="957"/>
      <c r="L214" s="487" t="s">
        <v>709</v>
      </c>
      <c r="M214" s="516">
        <f>'5-CONTROLES'!M217</f>
        <v>0</v>
      </c>
      <c r="N214" s="516">
        <f>'5-CONTROLES'!L217</f>
        <v>0</v>
      </c>
      <c r="O214" s="516">
        <f>'5-CONTROLES'!G217</f>
        <v>0</v>
      </c>
      <c r="P214" s="516">
        <f>'5-CONTROLES'!H217</f>
        <v>0</v>
      </c>
      <c r="Q214" s="954"/>
      <c r="R214" s="516" t="str">
        <f>'5-CONTROLES'!AC217</f>
        <v>Débil</v>
      </c>
      <c r="S214" s="516">
        <f>'5-CONTROLES'!AD217</f>
        <v>0</v>
      </c>
      <c r="T214" s="516" t="str">
        <f>'5-CONTROLES'!AE217</f>
        <v>Débil</v>
      </c>
      <c r="U214" s="839"/>
      <c r="V214" s="956"/>
      <c r="W214" s="956"/>
      <c r="X214" s="957"/>
      <c r="Y214" s="956"/>
      <c r="Z214" s="953"/>
      <c r="AA214" s="953"/>
      <c r="AB214" s="515" t="s">
        <v>782</v>
      </c>
      <c r="AC214" s="488"/>
      <c r="AD214" s="488"/>
      <c r="AE214" s="488"/>
      <c r="AF214" s="520"/>
      <c r="AG214" s="513"/>
      <c r="AH214" s="513"/>
      <c r="AI214" s="513"/>
      <c r="AJ214" s="513"/>
      <c r="AK214" s="513"/>
      <c r="AL214" s="513"/>
      <c r="AM214" s="513"/>
      <c r="AN214" s="513"/>
      <c r="AO214" s="513"/>
      <c r="AP214" s="513"/>
      <c r="AQ214" s="513"/>
      <c r="AR214" s="513"/>
      <c r="AS214" s="513"/>
      <c r="AT214" s="514"/>
      <c r="AU214" s="549"/>
    </row>
    <row r="215" spans="2:47" ht="180" customHeight="1" x14ac:dyDescent="0.25">
      <c r="B215" s="967" t="str">
        <f>'3-IDENTIFICACIÓN DEL RIESGO'!B80</f>
        <v>Seguimiento, Evaluación y Mejora</v>
      </c>
      <c r="C215" s="758">
        <v>70</v>
      </c>
      <c r="D215" s="839" t="str">
        <f>'3-IDENTIFICACIÓN DEL RIESGO'!G80</f>
        <v xml:space="preserve">Incumplimiento y no conformidad de reportes e informes de avance de planes de acción y proyectos de inversión </v>
      </c>
      <c r="E215" s="839" t="str">
        <f>'3-IDENTIFICACIÓN DEL RIESGO'!N80</f>
        <v>Operativos</v>
      </c>
      <c r="F215" s="839"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5" s="839"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5" s="957" t="str">
        <f>'4-VALORACIÓN DEL RIESGO'!Q79</f>
        <v>Probable</v>
      </c>
      <c r="I215" s="957" t="str">
        <f>'4-VALORACIÓN DEL RIESGO'!AA79</f>
        <v>Moderado</v>
      </c>
      <c r="J215" s="957" t="str">
        <f>'4-VALORACIÓN DEL RIESGO'!AB79</f>
        <v>Alto</v>
      </c>
      <c r="K215" s="957" t="str">
        <f>'4-VALORACIÓN DEL RIESGO'!AC79</f>
        <v>Reducir</v>
      </c>
      <c r="L215" s="487" t="s">
        <v>448</v>
      </c>
      <c r="M215" s="516" t="str">
        <f>'5-CONTROLES'!M218</f>
        <v xml:space="preserve">Revisar del reporte de avance </v>
      </c>
      <c r="N215" s="516" t="str">
        <f>'5-CONTROLES'!L218</f>
        <v>Reporte de avances</v>
      </c>
      <c r="O215" s="516" t="str">
        <f>'5-CONTROLES'!G218</f>
        <v>Oficina de Planeación</v>
      </c>
      <c r="P215" s="516" t="str">
        <f>'5-CONTROLES'!H218</f>
        <v>MENSUAL</v>
      </c>
      <c r="Q215" s="954" t="s">
        <v>2032</v>
      </c>
      <c r="R215" s="516" t="str">
        <f>'5-CONTROLES'!AC218</f>
        <v>Débil</v>
      </c>
      <c r="S215" s="516" t="str">
        <f>'5-CONTROLES'!AD218</f>
        <v>Fuerte</v>
      </c>
      <c r="T215" s="516" t="str">
        <f>'5-CONTROLES'!AE218</f>
        <v>Débil</v>
      </c>
      <c r="U215" s="839" t="str">
        <f>'5-CONTROLES'!AI218</f>
        <v>Débil</v>
      </c>
      <c r="V215" s="956" t="str">
        <f>'5-CONTROLES'!AM218</f>
        <v>Probable</v>
      </c>
      <c r="W215" s="956" t="str">
        <f>'5-CONTROLES'!AQ218</f>
        <v>Moderado</v>
      </c>
      <c r="X215" s="957" t="str">
        <f>'5-CONTROLES'!AR218</f>
        <v>Alto</v>
      </c>
      <c r="Y215" s="956" t="str">
        <f>'5-CONTROLES'!AT218</f>
        <v>Reducir</v>
      </c>
      <c r="Z215" s="953" t="s">
        <v>1884</v>
      </c>
      <c r="AA215" s="953" t="s">
        <v>1492</v>
      </c>
      <c r="AB215" s="515" t="s">
        <v>552</v>
      </c>
      <c r="AC215" s="488" t="s">
        <v>1493</v>
      </c>
      <c r="AD215" s="488" t="s">
        <v>716</v>
      </c>
      <c r="AE215" s="488" t="s">
        <v>1494</v>
      </c>
      <c r="AF215" s="520">
        <v>1</v>
      </c>
      <c r="AG215" s="513"/>
      <c r="AH215" s="513"/>
      <c r="AI215" s="513"/>
      <c r="AJ215" s="513"/>
      <c r="AK215" s="513"/>
      <c r="AL215" s="513"/>
      <c r="AM215" s="513"/>
      <c r="AN215" s="513"/>
      <c r="AO215" s="513"/>
      <c r="AP215" s="513"/>
      <c r="AQ215" s="513"/>
      <c r="AR215" s="513"/>
      <c r="AS215" s="513">
        <f t="shared" si="3"/>
        <v>0</v>
      </c>
      <c r="AT215" s="514" t="s">
        <v>2185</v>
      </c>
      <c r="AU215" s="549" t="s">
        <v>2284</v>
      </c>
    </row>
    <row r="216" spans="2:47" ht="180" customHeight="1" x14ac:dyDescent="0.25">
      <c r="B216" s="967"/>
      <c r="C216" s="758"/>
      <c r="D216" s="839"/>
      <c r="E216" s="839"/>
      <c r="F216" s="839"/>
      <c r="G216" s="839"/>
      <c r="H216" s="957"/>
      <c r="I216" s="957"/>
      <c r="J216" s="957"/>
      <c r="K216" s="957"/>
      <c r="L216" s="487" t="s">
        <v>449</v>
      </c>
      <c r="M216" s="516" t="str">
        <f>'5-CONTROLES'!M219</f>
        <v>Verificar el cumplimiento de los
compromisos de la mesa</v>
      </c>
      <c r="N216" s="516" t="str">
        <f>'5-CONTROLES'!L219</f>
        <v>Actas de mesas</v>
      </c>
      <c r="O216" s="516" t="str">
        <f>'5-CONTROLES'!G219</f>
        <v>Oficina de Planeación</v>
      </c>
      <c r="P216" s="516" t="str">
        <f>'5-CONTROLES'!H219</f>
        <v>MENSUAL</v>
      </c>
      <c r="Q216" s="954"/>
      <c r="R216" s="516" t="str">
        <f>'5-CONTROLES'!AC219</f>
        <v>Débil</v>
      </c>
      <c r="S216" s="516" t="str">
        <f>'5-CONTROLES'!AD219</f>
        <v>Fuerte</v>
      </c>
      <c r="T216" s="516" t="str">
        <f>'5-CONTROLES'!AE219</f>
        <v>Débil</v>
      </c>
      <c r="U216" s="839"/>
      <c r="V216" s="956"/>
      <c r="W216" s="956"/>
      <c r="X216" s="957"/>
      <c r="Y216" s="956"/>
      <c r="Z216" s="953"/>
      <c r="AA216" s="953"/>
      <c r="AB216" s="515" t="s">
        <v>553</v>
      </c>
      <c r="AC216" s="488" t="s">
        <v>1885</v>
      </c>
      <c r="AD216" s="488" t="s">
        <v>716</v>
      </c>
      <c r="AE216" s="488" t="s">
        <v>1886</v>
      </c>
      <c r="AF216" s="520">
        <v>12</v>
      </c>
      <c r="AG216" s="513"/>
      <c r="AH216" s="513"/>
      <c r="AI216" s="513"/>
      <c r="AJ216" s="513"/>
      <c r="AK216" s="513"/>
      <c r="AL216" s="513"/>
      <c r="AM216" s="513"/>
      <c r="AN216" s="513"/>
      <c r="AO216" s="513"/>
      <c r="AP216" s="513"/>
      <c r="AQ216" s="513"/>
      <c r="AR216" s="513"/>
      <c r="AS216" s="513">
        <f t="shared" si="3"/>
        <v>0</v>
      </c>
      <c r="AT216" s="522" t="s">
        <v>2185</v>
      </c>
      <c r="AU216" s="550" t="s">
        <v>2285</v>
      </c>
    </row>
    <row r="217" spans="2:47" ht="180" hidden="1" customHeight="1" x14ac:dyDescent="0.25">
      <c r="B217" s="967"/>
      <c r="C217" s="758"/>
      <c r="D217" s="839"/>
      <c r="E217" s="839"/>
      <c r="F217" s="839"/>
      <c r="G217" s="839"/>
      <c r="H217" s="957"/>
      <c r="I217" s="957"/>
      <c r="J217" s="957"/>
      <c r="K217" s="957"/>
      <c r="L217" s="487" t="s">
        <v>710</v>
      </c>
      <c r="M217" s="516">
        <f>'5-CONTROLES'!M220</f>
        <v>0</v>
      </c>
      <c r="N217" s="516">
        <f>'5-CONTROLES'!L220</f>
        <v>0</v>
      </c>
      <c r="O217" s="516">
        <f>'5-CONTROLES'!G220</f>
        <v>0</v>
      </c>
      <c r="P217" s="516">
        <f>'5-CONTROLES'!H220</f>
        <v>0</v>
      </c>
      <c r="Q217" s="954"/>
      <c r="R217" s="516" t="str">
        <f>'5-CONTROLES'!AC220</f>
        <v>Débil</v>
      </c>
      <c r="S217" s="516">
        <f>'5-CONTROLES'!AD220</f>
        <v>0</v>
      </c>
      <c r="T217" s="516" t="str">
        <f>'5-CONTROLES'!AE220</f>
        <v>Débil</v>
      </c>
      <c r="U217" s="839"/>
      <c r="V217" s="956"/>
      <c r="W217" s="956"/>
      <c r="X217" s="957"/>
      <c r="Y217" s="956"/>
      <c r="Z217" s="953"/>
      <c r="AA217" s="953"/>
      <c r="AB217" s="515" t="s">
        <v>783</v>
      </c>
      <c r="AC217" s="488"/>
      <c r="AD217" s="488"/>
      <c r="AE217" s="488"/>
      <c r="AF217" s="520"/>
      <c r="AG217" s="513"/>
      <c r="AH217" s="513"/>
      <c r="AI217" s="513"/>
      <c r="AJ217" s="513"/>
      <c r="AK217" s="513"/>
      <c r="AL217" s="513"/>
      <c r="AM217" s="513"/>
      <c r="AN217" s="513"/>
      <c r="AO217" s="513"/>
      <c r="AP217" s="513"/>
      <c r="AQ217" s="513"/>
      <c r="AR217" s="513"/>
      <c r="AS217" s="513"/>
      <c r="AT217" s="514"/>
      <c r="AU217" s="549"/>
    </row>
    <row r="218" spans="2:47" ht="180" customHeight="1" x14ac:dyDescent="0.25">
      <c r="B218" s="967" t="str">
        <f>'3-IDENTIFICACIÓN DEL RIESGO'!B81</f>
        <v>Seguimiento, Evaluación y Mejora</v>
      </c>
      <c r="C218" s="758">
        <v>71</v>
      </c>
      <c r="D218" s="839" t="str">
        <f>'3-IDENTIFICACIÓN DEL RIESGO'!G81</f>
        <v>Liberación de productos no conformes con los requisitos.</v>
      </c>
      <c r="E218" s="839" t="str">
        <f>'3-IDENTIFICACIÓN DEL RIESGO'!N81</f>
        <v>Satisfacción del cliente</v>
      </c>
      <c r="F218" s="839" t="str">
        <f>'3-IDENTIFICACIÓN DEL RIESGO'!H81</f>
        <v>Desconocimiento de requisitos y/o lineamientos para el desarrollo de productos y/o salidas.
Desconocimiento de cambios normativos.
Ausencia de control en la ejecución de las actividades de los procedimientos.</v>
      </c>
      <c r="G218" s="839" t="str">
        <f>'3-IDENTIFICACIÓN DEL RIESGO'!L81</f>
        <v>Quejas o reclamos.
Reprocesos.</v>
      </c>
      <c r="H218" s="957" t="str">
        <f>'4-VALORACIÓN DEL RIESGO'!Q80</f>
        <v>Casi seguro</v>
      </c>
      <c r="I218" s="957" t="str">
        <f>'4-VALORACIÓN DEL RIESGO'!AA80</f>
        <v>Mayor</v>
      </c>
      <c r="J218" s="957" t="str">
        <f>'4-VALORACIÓN DEL RIESGO'!AB80</f>
        <v>Extremo</v>
      </c>
      <c r="K218" s="957" t="str">
        <f>'4-VALORACIÓN DEL RIESGO'!AC80</f>
        <v>Reducir</v>
      </c>
      <c r="L218" s="487" t="s">
        <v>450</v>
      </c>
      <c r="M218" s="516" t="str">
        <f>'5-CONTROLES'!M221</f>
        <v>Verificar la conformidad de Salidas,
Productos y Servicios</v>
      </c>
      <c r="N218" s="516" t="str">
        <f>'5-CONTROLES'!L221</f>
        <v>Salida o producto corregido y aprobado</v>
      </c>
      <c r="O218" s="516" t="str">
        <f>'5-CONTROLES'!G221</f>
        <v>Oficina de Planeación</v>
      </c>
      <c r="P218" s="516" t="str">
        <f>'5-CONTROLES'!H221</f>
        <v>DIARIO</v>
      </c>
      <c r="Q218" s="954" t="s">
        <v>2032</v>
      </c>
      <c r="R218" s="516" t="str">
        <f>'5-CONTROLES'!AC221</f>
        <v>Fuerte</v>
      </c>
      <c r="S218" s="516" t="str">
        <f>'5-CONTROLES'!AD221</f>
        <v>Fuerte</v>
      </c>
      <c r="T218" s="516" t="str">
        <f>'5-CONTROLES'!AE221</f>
        <v>Fuerte</v>
      </c>
      <c r="U218" s="839" t="str">
        <f>'5-CONTROLES'!AI221</f>
        <v>Fuerte</v>
      </c>
      <c r="V218" s="956" t="str">
        <f>'5-CONTROLES'!AM221</f>
        <v>Posible</v>
      </c>
      <c r="W218" s="956" t="str">
        <f>'5-CONTROLES'!AQ221</f>
        <v>Mayor</v>
      </c>
      <c r="X218" s="957" t="str">
        <f>'5-CONTROLES'!AR221</f>
        <v>Extremo</v>
      </c>
      <c r="Y218" s="956" t="str">
        <f>'5-CONTROLES'!AT221</f>
        <v>Reducir</v>
      </c>
      <c r="Z218" s="953" t="s">
        <v>1763</v>
      </c>
      <c r="AA218" s="953" t="s">
        <v>1764</v>
      </c>
      <c r="AB218" s="515" t="s">
        <v>554</v>
      </c>
      <c r="AC218" s="488" t="s">
        <v>2033</v>
      </c>
      <c r="AD218" s="488" t="s">
        <v>716</v>
      </c>
      <c r="AE218" s="488" t="s">
        <v>1494</v>
      </c>
      <c r="AF218" s="520">
        <v>1</v>
      </c>
      <c r="AG218" s="513"/>
      <c r="AH218" s="513"/>
      <c r="AI218" s="513"/>
      <c r="AJ218" s="513"/>
      <c r="AK218" s="513"/>
      <c r="AL218" s="513"/>
      <c r="AM218" s="513"/>
      <c r="AN218" s="513"/>
      <c r="AO218" s="513"/>
      <c r="AP218" s="513"/>
      <c r="AQ218" s="513">
        <v>1</v>
      </c>
      <c r="AR218" s="513"/>
      <c r="AS218" s="513">
        <f t="shared" si="3"/>
        <v>1</v>
      </c>
      <c r="AT218" s="523" t="s">
        <v>2286</v>
      </c>
      <c r="AU218" s="549" t="s">
        <v>2287</v>
      </c>
    </row>
    <row r="219" spans="2:47" ht="180" hidden="1" customHeight="1" x14ac:dyDescent="0.25">
      <c r="B219" s="967"/>
      <c r="C219" s="758"/>
      <c r="D219" s="839"/>
      <c r="E219" s="839"/>
      <c r="F219" s="839"/>
      <c r="G219" s="839"/>
      <c r="H219" s="957"/>
      <c r="I219" s="957"/>
      <c r="J219" s="957"/>
      <c r="K219" s="957"/>
      <c r="L219" s="487" t="s">
        <v>451</v>
      </c>
      <c r="M219" s="516">
        <f>'5-CONTROLES'!M222</f>
        <v>0</v>
      </c>
      <c r="N219" s="516">
        <f>'5-CONTROLES'!L222</f>
        <v>0</v>
      </c>
      <c r="O219" s="516">
        <f>'5-CONTROLES'!G222</f>
        <v>0</v>
      </c>
      <c r="P219" s="516">
        <f>'5-CONTROLES'!H222</f>
        <v>0</v>
      </c>
      <c r="Q219" s="954"/>
      <c r="R219" s="516" t="str">
        <f>'5-CONTROLES'!AC222</f>
        <v>Débil</v>
      </c>
      <c r="S219" s="516">
        <f>'5-CONTROLES'!AD222</f>
        <v>0</v>
      </c>
      <c r="T219" s="516" t="str">
        <f>'5-CONTROLES'!AE222</f>
        <v>Débil</v>
      </c>
      <c r="U219" s="839"/>
      <c r="V219" s="956"/>
      <c r="W219" s="956"/>
      <c r="X219" s="957"/>
      <c r="Y219" s="956"/>
      <c r="Z219" s="953"/>
      <c r="AA219" s="953"/>
      <c r="AB219" s="515" t="s">
        <v>555</v>
      </c>
      <c r="AC219" s="488"/>
      <c r="AD219" s="488"/>
      <c r="AE219" s="488"/>
      <c r="AF219" s="520"/>
      <c r="AG219" s="513"/>
      <c r="AH219" s="513"/>
      <c r="AI219" s="513"/>
      <c r="AJ219" s="513"/>
      <c r="AK219" s="513"/>
      <c r="AL219" s="513"/>
      <c r="AM219" s="513"/>
      <c r="AN219" s="513"/>
      <c r="AO219" s="513"/>
      <c r="AP219" s="513"/>
      <c r="AQ219" s="513"/>
      <c r="AR219" s="513"/>
      <c r="AS219" s="513"/>
      <c r="AT219" s="514"/>
      <c r="AU219" s="549"/>
    </row>
    <row r="220" spans="2:47" ht="180" hidden="1" customHeight="1" x14ac:dyDescent="0.25">
      <c r="B220" s="967"/>
      <c r="C220" s="758"/>
      <c r="D220" s="839"/>
      <c r="E220" s="839"/>
      <c r="F220" s="839"/>
      <c r="G220" s="839"/>
      <c r="H220" s="957"/>
      <c r="I220" s="957"/>
      <c r="J220" s="957"/>
      <c r="K220" s="957"/>
      <c r="L220" s="487" t="s">
        <v>711</v>
      </c>
      <c r="M220" s="516">
        <f>'5-CONTROLES'!M223</f>
        <v>0</v>
      </c>
      <c r="N220" s="516">
        <f>'5-CONTROLES'!L223</f>
        <v>0</v>
      </c>
      <c r="O220" s="516">
        <f>'5-CONTROLES'!G223</f>
        <v>0</v>
      </c>
      <c r="P220" s="516">
        <f>'5-CONTROLES'!H223</f>
        <v>0</v>
      </c>
      <c r="Q220" s="954"/>
      <c r="R220" s="516" t="str">
        <f>'5-CONTROLES'!AC223</f>
        <v>Débil</v>
      </c>
      <c r="S220" s="516">
        <f>'5-CONTROLES'!AD223</f>
        <v>0</v>
      </c>
      <c r="T220" s="516" t="str">
        <f>'5-CONTROLES'!AE223</f>
        <v>Débil</v>
      </c>
      <c r="U220" s="839"/>
      <c r="V220" s="956"/>
      <c r="W220" s="956"/>
      <c r="X220" s="957"/>
      <c r="Y220" s="956"/>
      <c r="Z220" s="953"/>
      <c r="AA220" s="953"/>
      <c r="AB220" s="515" t="s">
        <v>784</v>
      </c>
      <c r="AC220" s="488"/>
      <c r="AD220" s="488"/>
      <c r="AE220" s="488"/>
      <c r="AF220" s="520"/>
      <c r="AG220" s="513"/>
      <c r="AH220" s="513"/>
      <c r="AI220" s="513"/>
      <c r="AJ220" s="513"/>
      <c r="AK220" s="513"/>
      <c r="AL220" s="513"/>
      <c r="AM220" s="513"/>
      <c r="AN220" s="513"/>
      <c r="AO220" s="513"/>
      <c r="AP220" s="513"/>
      <c r="AQ220" s="513"/>
      <c r="AR220" s="513"/>
      <c r="AS220" s="513"/>
      <c r="AT220" s="514"/>
      <c r="AU220" s="549"/>
    </row>
    <row r="221" spans="2:47" ht="390" customHeight="1" x14ac:dyDescent="0.25">
      <c r="B221" s="967" t="str">
        <f>'3-IDENTIFICACIÓN DEL RIESGO'!B82</f>
        <v>Seguimiento, Evaluación y Mejora</v>
      </c>
      <c r="C221" s="758">
        <v>72</v>
      </c>
      <c r="D221" s="839" t="str">
        <f>'3-IDENTIFICACIÓN DEL RIESGO'!G82</f>
        <v>Incumplimiento del Plan Anual de Auditoría Interna.</v>
      </c>
      <c r="E221" s="839" t="str">
        <f>'3-IDENTIFICACIÓN DEL RIESGO'!N82</f>
        <v>Operativos</v>
      </c>
      <c r="F221" s="839"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1" s="839"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1" s="957" t="str">
        <f>'4-VALORACIÓN DEL RIESGO'!Q81</f>
        <v>Posible</v>
      </c>
      <c r="I221" s="957" t="str">
        <f>'4-VALORACIÓN DEL RIESGO'!AA81</f>
        <v>Mayor</v>
      </c>
      <c r="J221" s="957" t="str">
        <f>'4-VALORACIÓN DEL RIESGO'!AB81</f>
        <v>Extremo</v>
      </c>
      <c r="K221" s="957" t="str">
        <f>'4-VALORACIÓN DEL RIESGO'!AC81</f>
        <v>Reducir</v>
      </c>
      <c r="L221" s="487" t="s">
        <v>452</v>
      </c>
      <c r="M221" s="516" t="str">
        <f>'5-CONTROLES'!M224</f>
        <v xml:space="preserve">Aprobar Programa/Plan Anual de Auditoría </v>
      </c>
      <c r="N221" s="516" t="str">
        <f>'5-CONTROLES'!L224</f>
        <v>SEYM-F-005 FORMA PLAN DE AUDITORÍA</v>
      </c>
      <c r="O221" s="516" t="str">
        <f>'5-CONTROLES'!G224</f>
        <v>Oficina de Control Interno</v>
      </c>
      <c r="P221" s="516" t="str">
        <f>'5-CONTROLES'!H224</f>
        <v>ANUAL</v>
      </c>
      <c r="Q221" s="954" t="s">
        <v>2034</v>
      </c>
      <c r="R221" s="516" t="str">
        <f>'5-CONTROLES'!AC224</f>
        <v>Fuerte</v>
      </c>
      <c r="S221" s="516" t="str">
        <f>'5-CONTROLES'!AD224</f>
        <v>Fuerte</v>
      </c>
      <c r="T221" s="516" t="str">
        <f>'5-CONTROLES'!AE224</f>
        <v>Fuerte</v>
      </c>
      <c r="U221" s="839" t="str">
        <f>'5-CONTROLES'!AI224</f>
        <v>Fuerte</v>
      </c>
      <c r="V221" s="956" t="str">
        <f>'5-CONTROLES'!AM224</f>
        <v>Rara Vez</v>
      </c>
      <c r="W221" s="956" t="str">
        <f>'5-CONTROLES'!AQ224</f>
        <v>Mayor</v>
      </c>
      <c r="X221" s="957" t="str">
        <f>'5-CONTROLES'!AR224</f>
        <v>Alto</v>
      </c>
      <c r="Y221" s="956" t="str">
        <f>'5-CONTROLES'!AT224</f>
        <v>Reducir</v>
      </c>
      <c r="Z221" s="953" t="s">
        <v>2036</v>
      </c>
      <c r="AA221" s="953" t="s">
        <v>1917</v>
      </c>
      <c r="AB221" s="515" t="s">
        <v>556</v>
      </c>
      <c r="AC221" s="488" t="s">
        <v>1918</v>
      </c>
      <c r="AD221" s="488" t="s">
        <v>1777</v>
      </c>
      <c r="AE221" s="488" t="s">
        <v>1919</v>
      </c>
      <c r="AF221" s="520">
        <v>1</v>
      </c>
      <c r="AG221" s="513"/>
      <c r="AH221" s="513">
        <v>1</v>
      </c>
      <c r="AI221" s="513"/>
      <c r="AJ221" s="513"/>
      <c r="AK221" s="513"/>
      <c r="AL221" s="513"/>
      <c r="AM221" s="513"/>
      <c r="AN221" s="513"/>
      <c r="AO221" s="513"/>
      <c r="AP221" s="513"/>
      <c r="AQ221" s="513"/>
      <c r="AR221" s="513"/>
      <c r="AS221" s="513">
        <f t="shared" si="3"/>
        <v>1</v>
      </c>
      <c r="AT221" s="514" t="s">
        <v>2288</v>
      </c>
      <c r="AU221" s="549" t="s">
        <v>2289</v>
      </c>
    </row>
    <row r="222" spans="2:47" ht="180" customHeight="1" x14ac:dyDescent="0.25">
      <c r="B222" s="967"/>
      <c r="C222" s="758"/>
      <c r="D222" s="839"/>
      <c r="E222" s="839"/>
      <c r="F222" s="839"/>
      <c r="G222" s="839"/>
      <c r="H222" s="957"/>
      <c r="I222" s="957"/>
      <c r="J222" s="957"/>
      <c r="K222" s="957"/>
      <c r="L222" s="487" t="s">
        <v>453</v>
      </c>
      <c r="M222" s="516" t="str">
        <f>'5-CONTROLES'!M225</f>
        <v xml:space="preserve">Gestionar Programa/Plan de Auditoría </v>
      </c>
      <c r="N222" s="516" t="str">
        <f>'5-CONTROLES'!L225</f>
        <v>SEYM-F-005 FORMA PLAN DE AUDITORÍA</v>
      </c>
      <c r="O222" s="516" t="str">
        <f>'5-CONTROLES'!G225</f>
        <v>Oficina de Control Interno</v>
      </c>
      <c r="P222" s="516" t="str">
        <f>'5-CONTROLES'!H225</f>
        <v>ANUAL</v>
      </c>
      <c r="Q222" s="954"/>
      <c r="R222" s="516" t="str">
        <f>'5-CONTROLES'!AC225</f>
        <v>Fuerte</v>
      </c>
      <c r="S222" s="516" t="str">
        <f>'5-CONTROLES'!AD225</f>
        <v>Fuerte</v>
      </c>
      <c r="T222" s="516" t="str">
        <f>'5-CONTROLES'!AE225</f>
        <v>Fuerte</v>
      </c>
      <c r="U222" s="839"/>
      <c r="V222" s="956"/>
      <c r="W222" s="956"/>
      <c r="X222" s="957"/>
      <c r="Y222" s="956"/>
      <c r="Z222" s="953"/>
      <c r="AA222" s="953"/>
      <c r="AB222" s="515" t="s">
        <v>557</v>
      </c>
      <c r="AC222" s="488" t="s">
        <v>1920</v>
      </c>
      <c r="AD222" s="488" t="s">
        <v>1777</v>
      </c>
      <c r="AE222" s="488" t="s">
        <v>1921</v>
      </c>
      <c r="AF222" s="489">
        <v>1</v>
      </c>
      <c r="AG222" s="521">
        <v>8.3299999999999999E-2</v>
      </c>
      <c r="AH222" s="521">
        <v>8.3299999999999999E-2</v>
      </c>
      <c r="AI222" s="521">
        <v>8.3299999999999999E-2</v>
      </c>
      <c r="AJ222" s="521">
        <v>8.3299999999999999E-2</v>
      </c>
      <c r="AK222" s="521">
        <v>8.3299999999999999E-2</v>
      </c>
      <c r="AL222" s="521">
        <v>8.3299999999999999E-2</v>
      </c>
      <c r="AM222" s="521">
        <v>8.3299999999999999E-2</v>
      </c>
      <c r="AN222" s="521">
        <v>8.3299999999999999E-2</v>
      </c>
      <c r="AO222" s="521">
        <v>8.3299999999999999E-2</v>
      </c>
      <c r="AP222" s="521">
        <v>8.3299999999999999E-2</v>
      </c>
      <c r="AQ222" s="521">
        <v>8.3299999999999999E-2</v>
      </c>
      <c r="AR222" s="521">
        <v>8.3299999999999999E-2</v>
      </c>
      <c r="AS222" s="521">
        <f t="shared" si="3"/>
        <v>0.99960000000000016</v>
      </c>
      <c r="AT222" s="514" t="s">
        <v>2290</v>
      </c>
      <c r="AU222" s="549" t="s">
        <v>2291</v>
      </c>
    </row>
    <row r="223" spans="2:47" ht="180" customHeight="1" x14ac:dyDescent="0.25">
      <c r="B223" s="967"/>
      <c r="C223" s="758"/>
      <c r="D223" s="839"/>
      <c r="E223" s="839"/>
      <c r="F223" s="839"/>
      <c r="G223" s="839"/>
      <c r="H223" s="957"/>
      <c r="I223" s="957"/>
      <c r="J223" s="957"/>
      <c r="K223" s="957"/>
      <c r="L223" s="487" t="s">
        <v>712</v>
      </c>
      <c r="M223" s="516" t="str">
        <f>'5-CONTROLES'!M226</f>
        <v xml:space="preserve">Preparar y comunicar Plan de Auditoría </v>
      </c>
      <c r="N223" s="516" t="str">
        <f>'5-CONTROLES'!L226</f>
        <v>SEYM-F-005 FORMA PLAN DE AUDITORÍA</v>
      </c>
      <c r="O223" s="516" t="str">
        <f>'5-CONTROLES'!G226</f>
        <v>Oficina de Control Interno</v>
      </c>
      <c r="P223" s="516" t="str">
        <f>'5-CONTROLES'!H226</f>
        <v>ANUAL</v>
      </c>
      <c r="Q223" s="954"/>
      <c r="R223" s="516" t="str">
        <f>'5-CONTROLES'!AC226</f>
        <v>Fuerte</v>
      </c>
      <c r="S223" s="516" t="str">
        <f>'5-CONTROLES'!AD226</f>
        <v>Fuerte</v>
      </c>
      <c r="T223" s="516" t="str">
        <f>'5-CONTROLES'!AE226</f>
        <v>Fuerte</v>
      </c>
      <c r="U223" s="839"/>
      <c r="V223" s="956"/>
      <c r="W223" s="956"/>
      <c r="X223" s="957"/>
      <c r="Y223" s="956"/>
      <c r="Z223" s="953"/>
      <c r="AA223" s="953"/>
      <c r="AB223" s="515" t="s">
        <v>785</v>
      </c>
      <c r="AC223" s="488" t="s">
        <v>1922</v>
      </c>
      <c r="AD223" s="488" t="s">
        <v>1777</v>
      </c>
      <c r="AE223" s="488" t="s">
        <v>1923</v>
      </c>
      <c r="AF223" s="489">
        <v>1</v>
      </c>
      <c r="AG223" s="521">
        <v>8.3299999999999999E-2</v>
      </c>
      <c r="AH223" s="521">
        <v>8.3299999999999999E-2</v>
      </c>
      <c r="AI223" s="521">
        <v>8.3299999999999999E-2</v>
      </c>
      <c r="AJ223" s="521">
        <v>8.3299999999999999E-2</v>
      </c>
      <c r="AK223" s="521">
        <v>8.3299999999999999E-2</v>
      </c>
      <c r="AL223" s="521">
        <v>8.3299999999999999E-2</v>
      </c>
      <c r="AM223" s="521">
        <v>8.3299999999999999E-2</v>
      </c>
      <c r="AN223" s="521">
        <v>8.3299999999999999E-2</v>
      </c>
      <c r="AO223" s="521">
        <v>8.3299999999999999E-2</v>
      </c>
      <c r="AP223" s="521">
        <v>8.3299999999999999E-2</v>
      </c>
      <c r="AQ223" s="521">
        <v>8.3299999999999999E-2</v>
      </c>
      <c r="AR223" s="521">
        <v>8.3299999999999999E-2</v>
      </c>
      <c r="AS223" s="521">
        <f t="shared" si="3"/>
        <v>0.99960000000000016</v>
      </c>
      <c r="AT223" s="514" t="s">
        <v>2292</v>
      </c>
      <c r="AU223" s="549" t="s">
        <v>2293</v>
      </c>
    </row>
    <row r="224" spans="2:47" ht="210" customHeight="1" x14ac:dyDescent="0.25">
      <c r="B224" s="967" t="str">
        <f>'3-IDENTIFICACIÓN DEL RIESGO'!B83</f>
        <v>Seguimiento, Evaluación y Mejora</v>
      </c>
      <c r="C224" s="758">
        <v>73</v>
      </c>
      <c r="D224" s="839" t="str">
        <f>'3-IDENTIFICACIÓN DEL RIESGO'!G83</f>
        <v>Incumplimiento en la ejecución del cronograma de monitoreo de los planes de mejoramiento</v>
      </c>
      <c r="E224" s="839" t="str">
        <f>'3-IDENTIFICACIÓN DEL RIESGO'!N83</f>
        <v>Operativos</v>
      </c>
      <c r="F224" s="839"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4" s="839"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4" s="957" t="str">
        <f>'4-VALORACIÓN DEL RIESGO'!Q82</f>
        <v>Posible</v>
      </c>
      <c r="I224" s="957" t="str">
        <f>'4-VALORACIÓN DEL RIESGO'!AA82</f>
        <v>Mayor</v>
      </c>
      <c r="J224" s="957" t="str">
        <f>'4-VALORACIÓN DEL RIESGO'!AB82</f>
        <v>Extremo</v>
      </c>
      <c r="K224" s="957" t="str">
        <f>'4-VALORACIÓN DEL RIESGO'!AC82</f>
        <v>Reducir</v>
      </c>
      <c r="L224" s="487" t="s">
        <v>454</v>
      </c>
      <c r="M224" s="516" t="str">
        <f>'5-CONTROLES'!M227</f>
        <v>Seguimiento a la ejecución del cronograma de monitoreo de los Planes de Mejoramiento.</v>
      </c>
      <c r="N224" s="516" t="str">
        <f>'5-CONTROLES'!L227</f>
        <v>Informe de seguimiento al cronograma</v>
      </c>
      <c r="O224" s="516" t="str">
        <f>'5-CONTROLES'!G227</f>
        <v>Oficina de Control Interno</v>
      </c>
      <c r="P224" s="516" t="str">
        <f>'5-CONTROLES'!H227</f>
        <v>ANUAL</v>
      </c>
      <c r="Q224" s="954" t="s">
        <v>1924</v>
      </c>
      <c r="R224" s="516" t="str">
        <f>'5-CONTROLES'!AC227</f>
        <v>Débil</v>
      </c>
      <c r="S224" s="516" t="str">
        <f>'5-CONTROLES'!AD227</f>
        <v>Fuerte</v>
      </c>
      <c r="T224" s="516" t="str">
        <f>'5-CONTROLES'!AE227</f>
        <v>Débil</v>
      </c>
      <c r="U224" s="839" t="str">
        <f>'5-CONTROLES'!AI227</f>
        <v>Débil</v>
      </c>
      <c r="V224" s="956" t="str">
        <f>'5-CONTROLES'!AM227</f>
        <v>Posible</v>
      </c>
      <c r="W224" s="956" t="str">
        <f>'5-CONTROLES'!AQ227</f>
        <v>Mayor</v>
      </c>
      <c r="X224" s="957" t="str">
        <f>'5-CONTROLES'!AR227</f>
        <v>Extremo</v>
      </c>
      <c r="Y224" s="956" t="str">
        <f>'5-CONTROLES'!AT227</f>
        <v>Reducir</v>
      </c>
      <c r="Z224" s="953" t="s">
        <v>1925</v>
      </c>
      <c r="AA224" s="953" t="s">
        <v>1926</v>
      </c>
      <c r="AB224" s="515" t="s">
        <v>558</v>
      </c>
      <c r="AC224" s="488" t="s">
        <v>1927</v>
      </c>
      <c r="AD224" s="488" t="s">
        <v>1777</v>
      </c>
      <c r="AE224" s="488" t="s">
        <v>1928</v>
      </c>
      <c r="AF224" s="520">
        <v>1</v>
      </c>
      <c r="AG224" s="513"/>
      <c r="AH224" s="513"/>
      <c r="AI224" s="513"/>
      <c r="AJ224" s="513"/>
      <c r="AK224" s="513"/>
      <c r="AL224" s="513"/>
      <c r="AM224" s="513"/>
      <c r="AN224" s="513"/>
      <c r="AO224" s="513">
        <v>1</v>
      </c>
      <c r="AP224" s="513">
        <v>1</v>
      </c>
      <c r="AQ224" s="513">
        <v>1</v>
      </c>
      <c r="AR224" s="513">
        <v>1</v>
      </c>
      <c r="AS224" s="513">
        <f t="shared" si="3"/>
        <v>4</v>
      </c>
      <c r="AT224" s="514" t="s">
        <v>2294</v>
      </c>
      <c r="AU224" s="549" t="s">
        <v>2295</v>
      </c>
    </row>
    <row r="225" spans="2:47" ht="180" hidden="1" customHeight="1" x14ac:dyDescent="0.25">
      <c r="B225" s="967"/>
      <c r="C225" s="758"/>
      <c r="D225" s="839"/>
      <c r="E225" s="839"/>
      <c r="F225" s="839"/>
      <c r="G225" s="839"/>
      <c r="H225" s="957"/>
      <c r="I225" s="957"/>
      <c r="J225" s="957"/>
      <c r="K225" s="957"/>
      <c r="L225" s="487" t="s">
        <v>455</v>
      </c>
      <c r="M225" s="516">
        <f>'5-CONTROLES'!M228</f>
        <v>0</v>
      </c>
      <c r="N225" s="516">
        <f>'5-CONTROLES'!L228</f>
        <v>0</v>
      </c>
      <c r="O225" s="516">
        <f>'5-CONTROLES'!G228</f>
        <v>0</v>
      </c>
      <c r="P225" s="516">
        <f>'5-CONTROLES'!H228</f>
        <v>0</v>
      </c>
      <c r="Q225" s="954"/>
      <c r="R225" s="516" t="str">
        <f>'5-CONTROLES'!AC228</f>
        <v>Débil</v>
      </c>
      <c r="S225" s="516">
        <f>'5-CONTROLES'!AD228</f>
        <v>0</v>
      </c>
      <c r="T225" s="516" t="str">
        <f>'5-CONTROLES'!AE228</f>
        <v>Débil</v>
      </c>
      <c r="U225" s="839"/>
      <c r="V225" s="956"/>
      <c r="W225" s="956"/>
      <c r="X225" s="957"/>
      <c r="Y225" s="956"/>
      <c r="Z225" s="953"/>
      <c r="AA225" s="953"/>
      <c r="AB225" s="515" t="s">
        <v>559</v>
      </c>
      <c r="AC225" s="488" t="s">
        <v>1929</v>
      </c>
      <c r="AD225" s="488" t="s">
        <v>1777</v>
      </c>
      <c r="AE225" s="488" t="s">
        <v>1930</v>
      </c>
      <c r="AF225" s="520">
        <v>1</v>
      </c>
      <c r="AG225" s="513"/>
      <c r="AH225" s="513"/>
      <c r="AI225" s="513"/>
      <c r="AJ225" s="513"/>
      <c r="AK225" s="513"/>
      <c r="AL225" s="513"/>
      <c r="AM225" s="513"/>
      <c r="AN225" s="513"/>
      <c r="AO225" s="513"/>
      <c r="AP225" s="513">
        <v>1</v>
      </c>
      <c r="AQ225" s="513"/>
      <c r="AR225" s="513"/>
      <c r="AS225" s="513">
        <f t="shared" si="3"/>
        <v>1</v>
      </c>
      <c r="AT225" s="514" t="s">
        <v>2296</v>
      </c>
      <c r="AU225" s="549" t="s">
        <v>2297</v>
      </c>
    </row>
    <row r="226" spans="2:47" ht="330" hidden="1" customHeight="1" x14ac:dyDescent="0.25">
      <c r="B226" s="967"/>
      <c r="C226" s="758"/>
      <c r="D226" s="839"/>
      <c r="E226" s="839"/>
      <c r="F226" s="839"/>
      <c r="G226" s="839"/>
      <c r="H226" s="957"/>
      <c r="I226" s="957"/>
      <c r="J226" s="957"/>
      <c r="K226" s="957"/>
      <c r="L226" s="487" t="s">
        <v>713</v>
      </c>
      <c r="M226" s="516">
        <f>'5-CONTROLES'!M229</f>
        <v>0</v>
      </c>
      <c r="N226" s="516">
        <f>'5-CONTROLES'!L229</f>
        <v>0</v>
      </c>
      <c r="O226" s="516">
        <f>'5-CONTROLES'!G229</f>
        <v>0</v>
      </c>
      <c r="P226" s="516">
        <f>'5-CONTROLES'!H229</f>
        <v>0</v>
      </c>
      <c r="Q226" s="954"/>
      <c r="R226" s="516" t="str">
        <f>'5-CONTROLES'!AC229</f>
        <v>Débil</v>
      </c>
      <c r="S226" s="516">
        <f>'5-CONTROLES'!AD229</f>
        <v>0</v>
      </c>
      <c r="T226" s="516" t="str">
        <f>'5-CONTROLES'!AE229</f>
        <v>Débil</v>
      </c>
      <c r="U226" s="839"/>
      <c r="V226" s="956"/>
      <c r="W226" s="956"/>
      <c r="X226" s="957"/>
      <c r="Y226" s="956"/>
      <c r="Z226" s="953"/>
      <c r="AA226" s="953"/>
      <c r="AB226" s="515" t="s">
        <v>786</v>
      </c>
      <c r="AC226" s="488" t="s">
        <v>1931</v>
      </c>
      <c r="AD226" s="488" t="s">
        <v>1777</v>
      </c>
      <c r="AE226" s="488" t="s">
        <v>1932</v>
      </c>
      <c r="AF226" s="520">
        <v>1</v>
      </c>
      <c r="AG226" s="513"/>
      <c r="AH226" s="513">
        <v>1</v>
      </c>
      <c r="AI226" s="513"/>
      <c r="AJ226" s="513">
        <v>1</v>
      </c>
      <c r="AK226" s="513"/>
      <c r="AL226" s="513"/>
      <c r="AM226" s="513">
        <v>1</v>
      </c>
      <c r="AN226" s="513"/>
      <c r="AO226" s="513"/>
      <c r="AP226" s="513">
        <v>1</v>
      </c>
      <c r="AQ226" s="513"/>
      <c r="AR226" s="513"/>
      <c r="AS226" s="513">
        <f t="shared" si="3"/>
        <v>4</v>
      </c>
      <c r="AT226" s="514" t="s">
        <v>2298</v>
      </c>
      <c r="AU226" s="549" t="s">
        <v>2299</v>
      </c>
    </row>
    <row r="227" spans="2:47" ht="180" customHeight="1" x14ac:dyDescent="0.25">
      <c r="B227" s="967" t="str">
        <f>'3-IDENTIFICACIÓN DEL RIESGO'!B84</f>
        <v>Seguimiento, Evaluación y Mejora</v>
      </c>
      <c r="C227" s="758">
        <v>74</v>
      </c>
      <c r="D227" s="839" t="str">
        <f>'3-IDENTIFICACIÓN DEL RIESGO'!G84</f>
        <v>Incumplimiento en la ejecución de los planes y proyectos Institucionales.</v>
      </c>
      <c r="E227" s="839" t="str">
        <f>'3-IDENTIFICACIÓN DEL RIESGO'!N84</f>
        <v>Estratégicos</v>
      </c>
      <c r="F227" s="839"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27" s="839"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27" s="957" t="str">
        <f>'4-VALORACIÓN DEL RIESGO'!Q83</f>
        <v>Probable</v>
      </c>
      <c r="I227" s="957" t="str">
        <f>'4-VALORACIÓN DEL RIESGO'!AA83</f>
        <v>Catastrófico</v>
      </c>
      <c r="J227" s="957" t="str">
        <f>'4-VALORACIÓN DEL RIESGO'!AB83</f>
        <v>Extremo</v>
      </c>
      <c r="K227" s="957" t="str">
        <f>'4-VALORACIÓN DEL RIESGO'!AC83</f>
        <v>Reducir</v>
      </c>
      <c r="L227" s="487" t="s">
        <v>456</v>
      </c>
      <c r="M227" s="516" t="str">
        <f>'5-CONTROLES'!M230</f>
        <v>Auto controlar desempeño y tendencias</v>
      </c>
      <c r="N227" s="516" t="str">
        <f>'5-CONTROLES'!L230</f>
        <v>Acta de reunión o listado de asistencia.</v>
      </c>
      <c r="O227" s="516" t="str">
        <f>'5-CONTROLES'!G230</f>
        <v>Secretaría General
Directores
Subdirectores
Jefes de Oficinas</v>
      </c>
      <c r="P227" s="516" t="str">
        <f>'5-CONTROLES'!H230</f>
        <v>MENSUAL</v>
      </c>
      <c r="Q227" s="954" t="s">
        <v>1505</v>
      </c>
      <c r="R227" s="516" t="str">
        <f>'5-CONTROLES'!AC230</f>
        <v>Débil</v>
      </c>
      <c r="S227" s="516" t="str">
        <f>'5-CONTROLES'!AD230</f>
        <v>Débil</v>
      </c>
      <c r="T227" s="516" t="str">
        <f>'5-CONTROLES'!AE230</f>
        <v>Débil</v>
      </c>
      <c r="U227" s="839" t="str">
        <f>'5-CONTROLES'!AI230</f>
        <v>Débil</v>
      </c>
      <c r="V227" s="956" t="str">
        <f>'5-CONTROLES'!AM230</f>
        <v>Probable</v>
      </c>
      <c r="W227" s="956" t="str">
        <f>'5-CONTROLES'!AQ230</f>
        <v>Catastrófico</v>
      </c>
      <c r="X227" s="957" t="str">
        <f>'5-CONTROLES'!AR230</f>
        <v>Extremo</v>
      </c>
      <c r="Y227" s="956" t="str">
        <f>'5-CONTROLES'!AT230</f>
        <v>Reducir</v>
      </c>
      <c r="Z227" s="953" t="s">
        <v>1506</v>
      </c>
      <c r="AA227" s="953" t="s">
        <v>1507</v>
      </c>
      <c r="AB227" s="515" t="s">
        <v>560</v>
      </c>
      <c r="AC227" s="488" t="s">
        <v>1508</v>
      </c>
      <c r="AD227" s="488" t="s">
        <v>716</v>
      </c>
      <c r="AE227" s="488" t="s">
        <v>1509</v>
      </c>
      <c r="AF227" s="520">
        <v>8</v>
      </c>
      <c r="AG227" s="513"/>
      <c r="AH227" s="513"/>
      <c r="AI227" s="513"/>
      <c r="AJ227" s="513">
        <v>1</v>
      </c>
      <c r="AK227" s="513">
        <v>1</v>
      </c>
      <c r="AL227" s="513">
        <v>1</v>
      </c>
      <c r="AM227" s="513">
        <v>1</v>
      </c>
      <c r="AN227" s="513">
        <v>1</v>
      </c>
      <c r="AO227" s="513">
        <v>1</v>
      </c>
      <c r="AP227" s="513">
        <v>1</v>
      </c>
      <c r="AQ227" s="513">
        <v>1</v>
      </c>
      <c r="AR227" s="513"/>
      <c r="AS227" s="513">
        <f t="shared" si="3"/>
        <v>8</v>
      </c>
      <c r="AT227" s="514" t="s">
        <v>2300</v>
      </c>
      <c r="AU227" s="549" t="s">
        <v>2301</v>
      </c>
    </row>
    <row r="228" spans="2:47" ht="180" customHeight="1" thickBot="1" x14ac:dyDescent="0.3">
      <c r="B228" s="967"/>
      <c r="C228" s="758"/>
      <c r="D228" s="839"/>
      <c r="E228" s="839"/>
      <c r="F228" s="839"/>
      <c r="G228" s="839"/>
      <c r="H228" s="957"/>
      <c r="I228" s="957"/>
      <c r="J228" s="957"/>
      <c r="K228" s="957"/>
      <c r="L228" s="487" t="s">
        <v>457</v>
      </c>
      <c r="M228" s="516" t="str">
        <f>'5-CONTROLES'!M231</f>
        <v>Analizar datos de Indicadores</v>
      </c>
      <c r="N228" s="516" t="str">
        <f>'5-CONTROLES'!L231</f>
        <v xml:space="preserve">Cuadro e control de indicadores, comunicaciones </v>
      </c>
      <c r="O228" s="516" t="str">
        <f>'5-CONTROLES'!G231</f>
        <v>Oficina de Planeación</v>
      </c>
      <c r="P228" s="516" t="str">
        <f>'5-CONTROLES'!H231</f>
        <v>MENSUAL</v>
      </c>
      <c r="Q228" s="954"/>
      <c r="R228" s="516" t="str">
        <f>'5-CONTROLES'!AC231</f>
        <v>Débil</v>
      </c>
      <c r="S228" s="516" t="str">
        <f>'5-CONTROLES'!AD231</f>
        <v>Fuerte</v>
      </c>
      <c r="T228" s="516" t="str">
        <f>'5-CONTROLES'!AE231</f>
        <v>Débil</v>
      </c>
      <c r="U228" s="839"/>
      <c r="V228" s="956"/>
      <c r="W228" s="956"/>
      <c r="X228" s="957"/>
      <c r="Y228" s="956"/>
      <c r="Z228" s="953"/>
      <c r="AA228" s="953"/>
      <c r="AB228" s="515" t="s">
        <v>561</v>
      </c>
      <c r="AC228" s="488"/>
      <c r="AD228" s="488"/>
      <c r="AE228" s="488"/>
      <c r="AF228" s="520"/>
      <c r="AG228" s="513"/>
      <c r="AH228" s="513"/>
      <c r="AI228" s="513"/>
      <c r="AJ228" s="513"/>
      <c r="AK228" s="513"/>
      <c r="AL228" s="513"/>
      <c r="AM228" s="513"/>
      <c r="AN228" s="513"/>
      <c r="AO228" s="513"/>
      <c r="AP228" s="513"/>
      <c r="AQ228" s="513"/>
      <c r="AR228" s="513"/>
      <c r="AS228" s="513"/>
      <c r="AT228" s="514"/>
      <c r="AU228" s="549"/>
    </row>
    <row r="229" spans="2:47" ht="15.75" hidden="1" x14ac:dyDescent="0.25">
      <c r="B229" s="967"/>
      <c r="C229" s="758"/>
      <c r="D229" s="839"/>
      <c r="E229" s="839"/>
      <c r="F229" s="839"/>
      <c r="G229" s="839"/>
      <c r="H229" s="957"/>
      <c r="I229" s="957"/>
      <c r="J229" s="957"/>
      <c r="K229" s="957"/>
      <c r="L229" s="487" t="s">
        <v>714</v>
      </c>
      <c r="M229" s="516">
        <f>'5-CONTROLES'!M232</f>
        <v>0</v>
      </c>
      <c r="N229" s="516">
        <f>'5-CONTROLES'!L232</f>
        <v>0</v>
      </c>
      <c r="O229" s="516">
        <f>'5-CONTROLES'!G232</f>
        <v>0</v>
      </c>
      <c r="P229" s="516">
        <f>'5-CONTROLES'!H232</f>
        <v>0</v>
      </c>
      <c r="Q229" s="954"/>
      <c r="R229" s="516" t="str">
        <f>'5-CONTROLES'!AC232</f>
        <v>Débil</v>
      </c>
      <c r="S229" s="516">
        <f>'5-CONTROLES'!AD232</f>
        <v>0</v>
      </c>
      <c r="T229" s="516" t="str">
        <f>'5-CONTROLES'!AE232</f>
        <v>Débil</v>
      </c>
      <c r="U229" s="839"/>
      <c r="V229" s="956"/>
      <c r="W229" s="956"/>
      <c r="X229" s="957"/>
      <c r="Y229" s="956"/>
      <c r="Z229" s="953"/>
      <c r="AA229" s="953"/>
      <c r="AB229" s="515" t="s">
        <v>787</v>
      </c>
      <c r="AC229" s="488"/>
      <c r="AD229" s="488"/>
      <c r="AE229" s="488"/>
      <c r="AF229" s="520"/>
      <c r="AG229" s="513"/>
      <c r="AH229" s="513"/>
      <c r="AI229" s="513"/>
      <c r="AJ229" s="513"/>
      <c r="AK229" s="513"/>
      <c r="AL229" s="513"/>
      <c r="AM229" s="513"/>
      <c r="AN229" s="513"/>
      <c r="AO229" s="513"/>
      <c r="AP229" s="513"/>
      <c r="AQ229" s="513"/>
      <c r="AR229" s="513"/>
      <c r="AS229" s="513"/>
      <c r="AT229" s="514"/>
      <c r="AU229" s="549"/>
    </row>
    <row r="230" spans="2:47" ht="15.75" hidden="1" x14ac:dyDescent="0.25">
      <c r="B230" s="967">
        <f>'3-IDENTIFICACIÓN DEL RIESGO'!B85</f>
        <v>0</v>
      </c>
      <c r="C230" s="758">
        <v>75</v>
      </c>
      <c r="D230" s="839">
        <f>'3-IDENTIFICACIÓN DEL RIESGO'!G85</f>
        <v>0</v>
      </c>
      <c r="E230" s="839">
        <f>'3-IDENTIFICACIÓN DEL RIESGO'!N85</f>
        <v>0</v>
      </c>
      <c r="F230" s="839">
        <f>'3-IDENTIFICACIÓN DEL RIESGO'!H85</f>
        <v>0</v>
      </c>
      <c r="G230" s="839">
        <f>'3-IDENTIFICACIÓN DEL RIESGO'!L85</f>
        <v>0</v>
      </c>
      <c r="H230" s="957" t="e">
        <f>'4-VALORACIÓN DEL RIESGO'!Q84</f>
        <v>#DIV/0!</v>
      </c>
      <c r="I230" s="957" t="e">
        <f>'4-VALORACIÓN DEL RIESGO'!AA84</f>
        <v>#DIV/0!</v>
      </c>
      <c r="J230" s="957" t="e">
        <f>'4-VALORACIÓN DEL RIESGO'!AB84</f>
        <v>#DIV/0!</v>
      </c>
      <c r="K230" s="957">
        <f>'4-VALORACIÓN DEL RIESGO'!AC84</f>
        <v>0</v>
      </c>
      <c r="L230" s="487" t="s">
        <v>458</v>
      </c>
      <c r="M230" s="516">
        <f>'5-CONTROLES'!M233</f>
        <v>0</v>
      </c>
      <c r="N230" s="516">
        <f>'5-CONTROLES'!L233</f>
        <v>0</v>
      </c>
      <c r="O230" s="516">
        <f>'5-CONTROLES'!G233</f>
        <v>0</v>
      </c>
      <c r="P230" s="516">
        <f>'5-CONTROLES'!H233</f>
        <v>0</v>
      </c>
      <c r="Q230" s="520"/>
      <c r="R230" s="516" t="str">
        <f>'5-CONTROLES'!AC233</f>
        <v>Débil</v>
      </c>
      <c r="S230" s="516">
        <f>'5-CONTROLES'!AD233</f>
        <v>0</v>
      </c>
      <c r="T230" s="516" t="str">
        <f>'5-CONTROLES'!AE233</f>
        <v>Débil</v>
      </c>
      <c r="U230" s="839" t="e">
        <f>'5-CONTROLES'!AI233</f>
        <v>#DIV/0!</v>
      </c>
      <c r="V230" s="956" t="e">
        <f>'5-CONTROLES'!AM233</f>
        <v>#DIV/0!</v>
      </c>
      <c r="W230" s="956" t="e">
        <f>'5-CONTROLES'!AQ233</f>
        <v>#DIV/0!</v>
      </c>
      <c r="X230" s="957" t="e">
        <f>'5-CONTROLES'!AR233</f>
        <v>#DIV/0!</v>
      </c>
      <c r="Y230" s="956">
        <f>'5-CONTROLES'!AT233</f>
        <v>0</v>
      </c>
      <c r="Z230" s="519"/>
      <c r="AA230" s="519"/>
      <c r="AB230" s="515" t="s">
        <v>562</v>
      </c>
      <c r="AC230" s="520"/>
      <c r="AD230" s="488"/>
      <c r="AE230" s="488"/>
      <c r="AF230" s="520"/>
      <c r="AG230" s="513"/>
      <c r="AH230" s="513"/>
      <c r="AI230" s="513"/>
      <c r="AJ230" s="513"/>
      <c r="AK230" s="513"/>
      <c r="AL230" s="513"/>
      <c r="AM230" s="513"/>
      <c r="AN230" s="513"/>
      <c r="AO230" s="513"/>
      <c r="AP230" s="513"/>
      <c r="AQ230" s="513"/>
      <c r="AR230" s="513"/>
      <c r="AS230" s="513"/>
      <c r="AT230" s="514"/>
      <c r="AU230" s="549"/>
    </row>
    <row r="231" spans="2:47" ht="15.75" hidden="1" x14ac:dyDescent="0.25">
      <c r="B231" s="967"/>
      <c r="C231" s="758"/>
      <c r="D231" s="839"/>
      <c r="E231" s="839"/>
      <c r="F231" s="839"/>
      <c r="G231" s="839"/>
      <c r="H231" s="957"/>
      <c r="I231" s="957"/>
      <c r="J231" s="957"/>
      <c r="K231" s="957"/>
      <c r="L231" s="487" t="s">
        <v>459</v>
      </c>
      <c r="M231" s="516">
        <f>'5-CONTROLES'!M234</f>
        <v>0</v>
      </c>
      <c r="N231" s="516">
        <f>'5-CONTROLES'!L234</f>
        <v>0</v>
      </c>
      <c r="O231" s="516">
        <f>'5-CONTROLES'!G234</f>
        <v>0</v>
      </c>
      <c r="P231" s="516">
        <f>'5-CONTROLES'!H234</f>
        <v>0</v>
      </c>
      <c r="Q231" s="520"/>
      <c r="R231" s="516" t="str">
        <f>'5-CONTROLES'!AC234</f>
        <v>Débil</v>
      </c>
      <c r="S231" s="516">
        <f>'5-CONTROLES'!AD234</f>
        <v>0</v>
      </c>
      <c r="T231" s="516" t="str">
        <f>'5-CONTROLES'!AE234</f>
        <v>Débil</v>
      </c>
      <c r="U231" s="839"/>
      <c r="V231" s="956"/>
      <c r="W231" s="956"/>
      <c r="X231" s="957"/>
      <c r="Y231" s="956"/>
      <c r="Z231" s="519"/>
      <c r="AA231" s="519"/>
      <c r="AB231" s="515" t="s">
        <v>563</v>
      </c>
      <c r="AC231" s="520"/>
      <c r="AD231" s="488"/>
      <c r="AE231" s="488"/>
      <c r="AF231" s="520"/>
      <c r="AG231" s="513"/>
      <c r="AH231" s="513"/>
      <c r="AI231" s="513"/>
      <c r="AJ231" s="513"/>
      <c r="AK231" s="513"/>
      <c r="AL231" s="513"/>
      <c r="AM231" s="513"/>
      <c r="AN231" s="513"/>
      <c r="AO231" s="513"/>
      <c r="AP231" s="513"/>
      <c r="AQ231" s="513"/>
      <c r="AR231" s="513"/>
      <c r="AS231" s="513"/>
      <c r="AT231" s="514"/>
      <c r="AU231" s="549"/>
    </row>
    <row r="232" spans="2:47" ht="16.5" hidden="1" thickBot="1" x14ac:dyDescent="0.3">
      <c r="B232" s="975"/>
      <c r="C232" s="971"/>
      <c r="D232" s="972"/>
      <c r="E232" s="972"/>
      <c r="F232" s="972"/>
      <c r="G232" s="972"/>
      <c r="H232" s="973"/>
      <c r="I232" s="973"/>
      <c r="J232" s="973"/>
      <c r="K232" s="973"/>
      <c r="L232" s="556" t="s">
        <v>715</v>
      </c>
      <c r="M232" s="557">
        <f>'5-CONTROLES'!M235</f>
        <v>0</v>
      </c>
      <c r="N232" s="557">
        <f>'5-CONTROLES'!L235</f>
        <v>0</v>
      </c>
      <c r="O232" s="557">
        <f>'5-CONTROLES'!G235</f>
        <v>0</v>
      </c>
      <c r="P232" s="557">
        <f>'5-CONTROLES'!H235</f>
        <v>0</v>
      </c>
      <c r="Q232" s="558"/>
      <c r="R232" s="557" t="str">
        <f>'5-CONTROLES'!AC235</f>
        <v>Débil</v>
      </c>
      <c r="S232" s="557">
        <f>'5-CONTROLES'!AD235</f>
        <v>0</v>
      </c>
      <c r="T232" s="557" t="str">
        <f>'5-CONTROLES'!AE235</f>
        <v>Débil</v>
      </c>
      <c r="U232" s="972"/>
      <c r="V232" s="974"/>
      <c r="W232" s="974"/>
      <c r="X232" s="973"/>
      <c r="Y232" s="974"/>
      <c r="Z232" s="559"/>
      <c r="AA232" s="559"/>
      <c r="AB232" s="185" t="s">
        <v>788</v>
      </c>
      <c r="AC232" s="558"/>
      <c r="AD232" s="560"/>
      <c r="AE232" s="560"/>
      <c r="AF232" s="558"/>
      <c r="AG232" s="288"/>
      <c r="AH232" s="288"/>
      <c r="AI232" s="288"/>
      <c r="AJ232" s="288"/>
      <c r="AK232" s="288"/>
      <c r="AL232" s="288"/>
      <c r="AM232" s="288"/>
      <c r="AN232" s="288"/>
      <c r="AO232" s="288"/>
      <c r="AP232" s="288"/>
      <c r="AQ232" s="288"/>
      <c r="AR232" s="288"/>
      <c r="AS232" s="288"/>
      <c r="AT232" s="561"/>
      <c r="AU232" s="562"/>
    </row>
    <row r="233" spans="2:47" ht="27.75" customHeight="1" x14ac:dyDescent="0.25">
      <c r="B233" s="981"/>
      <c r="C233" s="982"/>
      <c r="D233" s="982"/>
      <c r="E233" s="982"/>
      <c r="F233" s="982"/>
      <c r="G233" s="982"/>
      <c r="H233" s="982"/>
      <c r="I233" s="982"/>
      <c r="J233" s="982"/>
      <c r="K233" s="982"/>
      <c r="L233" s="982"/>
      <c r="M233" s="982"/>
      <c r="N233" s="982"/>
      <c r="O233" s="982"/>
      <c r="P233" s="982"/>
      <c r="Q233" s="982"/>
      <c r="R233" s="982"/>
      <c r="S233" s="982"/>
      <c r="T233" s="982"/>
      <c r="U233" s="982"/>
      <c r="V233" s="982"/>
      <c r="W233" s="982"/>
      <c r="X233" s="982"/>
      <c r="Y233" s="982"/>
      <c r="Z233" s="982"/>
      <c r="AA233" s="982"/>
      <c r="AB233" s="982"/>
      <c r="AC233" s="982"/>
      <c r="AD233" s="982"/>
      <c r="AE233" s="982"/>
      <c r="AF233" s="982"/>
      <c r="AG233" s="982"/>
      <c r="AH233" s="982"/>
      <c r="AI233" s="982"/>
      <c r="AJ233" s="982"/>
      <c r="AK233" s="982"/>
      <c r="AL233" s="982"/>
      <c r="AM233" s="982"/>
      <c r="AN233" s="982"/>
      <c r="AO233" s="982"/>
      <c r="AP233" s="982"/>
      <c r="AQ233" s="982"/>
      <c r="AR233" s="982"/>
      <c r="AS233" s="982"/>
      <c r="AT233" s="982"/>
      <c r="AU233" s="982"/>
    </row>
    <row r="234" spans="2:47" ht="27.75" customHeight="1" x14ac:dyDescent="0.25">
      <c r="B234" s="983"/>
      <c r="C234" s="984"/>
      <c r="D234" s="984"/>
      <c r="E234" s="984"/>
      <c r="F234" s="984"/>
      <c r="G234" s="984"/>
      <c r="H234" s="984"/>
      <c r="I234" s="984"/>
      <c r="J234" s="984"/>
      <c r="K234" s="984"/>
      <c r="L234" s="984"/>
      <c r="M234" s="984"/>
      <c r="N234" s="984"/>
      <c r="O234" s="984"/>
      <c r="P234" s="984"/>
      <c r="Q234" s="984"/>
      <c r="R234" s="984"/>
      <c r="S234" s="984"/>
      <c r="T234" s="984"/>
      <c r="U234" s="984"/>
      <c r="V234" s="984"/>
      <c r="W234" s="984"/>
      <c r="X234" s="984"/>
      <c r="Y234" s="984"/>
      <c r="Z234" s="984"/>
      <c r="AA234" s="984"/>
      <c r="AB234" s="984"/>
      <c r="AC234" s="984"/>
      <c r="AD234" s="984"/>
      <c r="AE234" s="984"/>
      <c r="AF234" s="984"/>
      <c r="AG234" s="984"/>
      <c r="AH234" s="984"/>
      <c r="AI234" s="984"/>
      <c r="AJ234" s="984"/>
      <c r="AK234" s="984"/>
      <c r="AL234" s="984"/>
      <c r="AM234" s="984"/>
      <c r="AN234" s="984"/>
      <c r="AO234" s="984"/>
      <c r="AP234" s="984"/>
      <c r="AQ234" s="984"/>
      <c r="AR234" s="984"/>
      <c r="AS234" s="984"/>
      <c r="AT234" s="984"/>
      <c r="AU234" s="984"/>
    </row>
    <row r="235" spans="2:47" ht="27.75" customHeight="1" x14ac:dyDescent="0.25">
      <c r="B235" s="983"/>
      <c r="C235" s="984"/>
      <c r="D235" s="984"/>
      <c r="E235" s="984"/>
      <c r="F235" s="984"/>
      <c r="G235" s="984"/>
      <c r="H235" s="984"/>
      <c r="I235" s="984"/>
      <c r="J235" s="984"/>
      <c r="K235" s="984"/>
      <c r="L235" s="984"/>
      <c r="M235" s="984"/>
      <c r="N235" s="984"/>
      <c r="O235" s="984"/>
      <c r="P235" s="984"/>
      <c r="Q235" s="984"/>
      <c r="R235" s="984"/>
      <c r="S235" s="984"/>
      <c r="T235" s="984"/>
      <c r="U235" s="984"/>
      <c r="V235" s="984"/>
      <c r="W235" s="984"/>
      <c r="X235" s="984"/>
      <c r="Y235" s="984"/>
      <c r="Z235" s="984"/>
      <c r="AA235" s="984"/>
      <c r="AB235" s="984"/>
      <c r="AC235" s="984"/>
      <c r="AD235" s="984"/>
      <c r="AE235" s="984"/>
      <c r="AF235" s="984"/>
      <c r="AG235" s="984"/>
      <c r="AH235" s="984"/>
      <c r="AI235" s="984"/>
      <c r="AJ235" s="984"/>
      <c r="AK235" s="984"/>
      <c r="AL235" s="984"/>
      <c r="AM235" s="984"/>
      <c r="AN235" s="984"/>
      <c r="AO235" s="984"/>
      <c r="AP235" s="984"/>
      <c r="AQ235" s="984"/>
      <c r="AR235" s="984"/>
      <c r="AS235" s="984"/>
      <c r="AT235" s="984"/>
      <c r="AU235" s="984"/>
    </row>
    <row r="236" spans="2:47" ht="27.75" customHeight="1" x14ac:dyDescent="0.25">
      <c r="B236" s="983"/>
      <c r="C236" s="984"/>
      <c r="D236" s="984"/>
      <c r="E236" s="984"/>
      <c r="F236" s="984"/>
      <c r="G236" s="984"/>
      <c r="H236" s="984"/>
      <c r="I236" s="984"/>
      <c r="J236" s="984"/>
      <c r="K236" s="984"/>
      <c r="L236" s="984"/>
      <c r="M236" s="984"/>
      <c r="N236" s="984"/>
      <c r="O236" s="984"/>
      <c r="P236" s="984"/>
      <c r="Q236" s="984"/>
      <c r="R236" s="984"/>
      <c r="S236" s="984"/>
      <c r="T236" s="984"/>
      <c r="U236" s="984"/>
      <c r="V236" s="984"/>
      <c r="W236" s="984"/>
      <c r="X236" s="984"/>
      <c r="Y236" s="984"/>
      <c r="Z236" s="984"/>
      <c r="AA236" s="984"/>
      <c r="AB236" s="984"/>
      <c r="AC236" s="984"/>
      <c r="AD236" s="984"/>
      <c r="AE236" s="984"/>
      <c r="AF236" s="984"/>
      <c r="AG236" s="984"/>
      <c r="AH236" s="984"/>
      <c r="AI236" s="984"/>
      <c r="AJ236" s="984"/>
      <c r="AK236" s="984"/>
      <c r="AL236" s="984"/>
      <c r="AM236" s="984"/>
      <c r="AN236" s="984"/>
      <c r="AO236" s="984"/>
      <c r="AP236" s="984"/>
      <c r="AQ236" s="984"/>
      <c r="AR236" s="984"/>
      <c r="AS236" s="984"/>
      <c r="AT236" s="984"/>
      <c r="AU236" s="984"/>
    </row>
    <row r="237" spans="2:47" ht="27.75" customHeight="1" x14ac:dyDescent="0.25">
      <c r="B237" s="983"/>
      <c r="C237" s="984"/>
      <c r="D237" s="984"/>
      <c r="E237" s="984"/>
      <c r="F237" s="984"/>
      <c r="G237" s="984"/>
      <c r="H237" s="984"/>
      <c r="I237" s="984"/>
      <c r="J237" s="984"/>
      <c r="K237" s="984"/>
      <c r="L237" s="984"/>
      <c r="M237" s="984"/>
      <c r="N237" s="984"/>
      <c r="O237" s="984"/>
      <c r="P237" s="984"/>
      <c r="Q237" s="984"/>
      <c r="R237" s="984"/>
      <c r="S237" s="984"/>
      <c r="T237" s="984"/>
      <c r="U237" s="984"/>
      <c r="V237" s="984"/>
      <c r="W237" s="984"/>
      <c r="X237" s="984"/>
      <c r="Y237" s="984"/>
      <c r="Z237" s="984"/>
      <c r="AA237" s="984"/>
      <c r="AB237" s="984"/>
      <c r="AC237" s="984"/>
      <c r="AD237" s="984"/>
      <c r="AE237" s="984"/>
      <c r="AF237" s="984"/>
      <c r="AG237" s="984"/>
      <c r="AH237" s="984"/>
      <c r="AI237" s="984"/>
      <c r="AJ237" s="984"/>
      <c r="AK237" s="984"/>
      <c r="AL237" s="984"/>
      <c r="AM237" s="984"/>
      <c r="AN237" s="984"/>
      <c r="AO237" s="984"/>
      <c r="AP237" s="984"/>
      <c r="AQ237" s="984"/>
      <c r="AR237" s="984"/>
      <c r="AS237" s="984"/>
      <c r="AT237" s="984"/>
      <c r="AU237" s="984"/>
    </row>
    <row r="238" spans="2:47" ht="27.75" customHeight="1" x14ac:dyDescent="0.25">
      <c r="B238" s="983"/>
      <c r="C238" s="984"/>
      <c r="D238" s="984"/>
      <c r="E238" s="984"/>
      <c r="F238" s="984"/>
      <c r="G238" s="984"/>
      <c r="H238" s="984"/>
      <c r="I238" s="984"/>
      <c r="J238" s="984"/>
      <c r="K238" s="984"/>
      <c r="L238" s="984"/>
      <c r="M238" s="984"/>
      <c r="N238" s="984"/>
      <c r="O238" s="984"/>
      <c r="P238" s="984"/>
      <c r="Q238" s="984"/>
      <c r="R238" s="984"/>
      <c r="S238" s="984"/>
      <c r="T238" s="984"/>
      <c r="U238" s="984"/>
      <c r="V238" s="984"/>
      <c r="W238" s="984"/>
      <c r="X238" s="984"/>
      <c r="Y238" s="984"/>
      <c r="Z238" s="984"/>
      <c r="AA238" s="984"/>
      <c r="AB238" s="984"/>
      <c r="AC238" s="984"/>
      <c r="AD238" s="984"/>
      <c r="AE238" s="984"/>
      <c r="AF238" s="984"/>
      <c r="AG238" s="984"/>
      <c r="AH238" s="984"/>
      <c r="AI238" s="984"/>
      <c r="AJ238" s="984"/>
      <c r="AK238" s="984"/>
      <c r="AL238" s="984"/>
      <c r="AM238" s="984"/>
      <c r="AN238" s="984"/>
      <c r="AO238" s="984"/>
      <c r="AP238" s="984"/>
      <c r="AQ238" s="984"/>
      <c r="AR238" s="984"/>
      <c r="AS238" s="984"/>
      <c r="AT238" s="984"/>
      <c r="AU238" s="984"/>
    </row>
    <row r="239" spans="2:47" ht="27.75" customHeight="1" x14ac:dyDescent="0.25">
      <c r="B239" s="983"/>
      <c r="C239" s="984"/>
      <c r="D239" s="984"/>
      <c r="E239" s="984"/>
      <c r="F239" s="984"/>
      <c r="G239" s="984"/>
      <c r="H239" s="984"/>
      <c r="I239" s="984"/>
      <c r="J239" s="984"/>
      <c r="K239" s="984"/>
      <c r="L239" s="984"/>
      <c r="M239" s="984"/>
      <c r="N239" s="984"/>
      <c r="O239" s="984"/>
      <c r="P239" s="984"/>
      <c r="Q239" s="984"/>
      <c r="R239" s="984"/>
      <c r="S239" s="984"/>
      <c r="T239" s="984"/>
      <c r="U239" s="984"/>
      <c r="V239" s="984"/>
      <c r="W239" s="984"/>
      <c r="X239" s="984"/>
      <c r="Y239" s="984"/>
      <c r="Z239" s="984"/>
      <c r="AA239" s="984"/>
      <c r="AB239" s="984"/>
      <c r="AC239" s="984"/>
      <c r="AD239" s="984"/>
      <c r="AE239" s="984"/>
      <c r="AF239" s="984"/>
      <c r="AG239" s="984"/>
      <c r="AH239" s="984"/>
      <c r="AI239" s="984"/>
      <c r="AJ239" s="984"/>
      <c r="AK239" s="984"/>
      <c r="AL239" s="984"/>
      <c r="AM239" s="984"/>
      <c r="AN239" s="984"/>
      <c r="AO239" s="984"/>
      <c r="AP239" s="984"/>
      <c r="AQ239" s="984"/>
      <c r="AR239" s="984"/>
      <c r="AS239" s="984"/>
      <c r="AT239" s="984"/>
      <c r="AU239" s="984"/>
    </row>
    <row r="240" spans="2:47" ht="27.75" customHeight="1" x14ac:dyDescent="0.25">
      <c r="B240" s="983"/>
      <c r="C240" s="984"/>
      <c r="D240" s="984"/>
      <c r="E240" s="984"/>
      <c r="F240" s="984"/>
      <c r="G240" s="984"/>
      <c r="H240" s="984"/>
      <c r="I240" s="984"/>
      <c r="J240" s="984"/>
      <c r="K240" s="984"/>
      <c r="L240" s="984"/>
      <c r="M240" s="984"/>
      <c r="N240" s="984"/>
      <c r="O240" s="984"/>
      <c r="P240" s="984"/>
      <c r="Q240" s="984"/>
      <c r="R240" s="984"/>
      <c r="S240" s="984"/>
      <c r="T240" s="984"/>
      <c r="U240" s="984"/>
      <c r="V240" s="984"/>
      <c r="W240" s="984"/>
      <c r="X240" s="984"/>
      <c r="Y240" s="984"/>
      <c r="Z240" s="984"/>
      <c r="AA240" s="984"/>
      <c r="AB240" s="984"/>
      <c r="AC240" s="984"/>
      <c r="AD240" s="984"/>
      <c r="AE240" s="984"/>
      <c r="AF240" s="984"/>
      <c r="AG240" s="984"/>
      <c r="AH240" s="984"/>
      <c r="AI240" s="984"/>
      <c r="AJ240" s="984"/>
      <c r="AK240" s="984"/>
      <c r="AL240" s="984"/>
      <c r="AM240" s="984"/>
      <c r="AN240" s="984"/>
      <c r="AO240" s="984"/>
      <c r="AP240" s="984"/>
      <c r="AQ240" s="984"/>
      <c r="AR240" s="984"/>
      <c r="AS240" s="984"/>
      <c r="AT240" s="984"/>
      <c r="AU240" s="984"/>
    </row>
    <row r="241" spans="2:47" ht="27.75" customHeight="1" x14ac:dyDescent="0.25">
      <c r="B241" s="983"/>
      <c r="C241" s="984"/>
      <c r="D241" s="984"/>
      <c r="E241" s="984"/>
      <c r="F241" s="984"/>
      <c r="G241" s="984"/>
      <c r="H241" s="984"/>
      <c r="I241" s="984"/>
      <c r="J241" s="984"/>
      <c r="K241" s="984"/>
      <c r="L241" s="984"/>
      <c r="M241" s="984"/>
      <c r="N241" s="984"/>
      <c r="O241" s="984"/>
      <c r="P241" s="984"/>
      <c r="Q241" s="984"/>
      <c r="R241" s="984"/>
      <c r="S241" s="984"/>
      <c r="T241" s="984"/>
      <c r="U241" s="984"/>
      <c r="V241" s="984"/>
      <c r="W241" s="984"/>
      <c r="X241" s="984"/>
      <c r="Y241" s="984"/>
      <c r="Z241" s="984"/>
      <c r="AA241" s="984"/>
      <c r="AB241" s="984"/>
      <c r="AC241" s="984"/>
      <c r="AD241" s="984"/>
      <c r="AE241" s="984"/>
      <c r="AF241" s="984"/>
      <c r="AG241" s="984"/>
      <c r="AH241" s="984"/>
      <c r="AI241" s="984"/>
      <c r="AJ241" s="984"/>
      <c r="AK241" s="984"/>
      <c r="AL241" s="984"/>
      <c r="AM241" s="984"/>
      <c r="AN241" s="984"/>
      <c r="AO241" s="984"/>
      <c r="AP241" s="984"/>
      <c r="AQ241" s="984"/>
      <c r="AR241" s="984"/>
      <c r="AS241" s="984"/>
      <c r="AT241" s="984"/>
      <c r="AU241" s="984"/>
    </row>
    <row r="245" spans="2:47" ht="27.75" customHeight="1" x14ac:dyDescent="0.25">
      <c r="Q245" s="485" t="s">
        <v>1833</v>
      </c>
    </row>
  </sheetData>
  <sheetProtection algorithmName="SHA-512" hashValue="LmmpqYxEjGC/+J8MTvRCsises2mc6JdTFMz0lVLMmYHKKcAxUPdcpVLsdestwm8TPGUBzU5whc4NWH41Bp6UMg==" saltValue="Wn8RQJK3z5LLwsAuB8qYyQ==" spinCount="100000" sheet="1" insertHyperlinks="0" autoFilter="0" pivotTables="0"/>
  <mergeCells count="1364">
    <mergeCell ref="AG6:AU6"/>
    <mergeCell ref="G2:AS2"/>
    <mergeCell ref="G3:AS3"/>
    <mergeCell ref="G4:AS4"/>
    <mergeCell ref="B5:AU5"/>
    <mergeCell ref="B233:AU241"/>
    <mergeCell ref="Z215:Z217"/>
    <mergeCell ref="AA215:AA217"/>
    <mergeCell ref="V206:V208"/>
    <mergeCell ref="W203:W205"/>
    <mergeCell ref="Y197:Y199"/>
    <mergeCell ref="U200:U202"/>
    <mergeCell ref="W200:W202"/>
    <mergeCell ref="Y203:Y205"/>
    <mergeCell ref="Y206:Y208"/>
    <mergeCell ref="U197:U199"/>
    <mergeCell ref="Q56:Q58"/>
    <mergeCell ref="Q218:Q220"/>
    <mergeCell ref="Q221:Q223"/>
    <mergeCell ref="Z218:Z220"/>
    <mergeCell ref="AA218:AA220"/>
    <mergeCell ref="Z20:Z22"/>
    <mergeCell ref="AA20:AA22"/>
    <mergeCell ref="Z23:Z25"/>
    <mergeCell ref="AA23:AA25"/>
    <mergeCell ref="Z26:Z28"/>
    <mergeCell ref="AA26:AA28"/>
    <mergeCell ref="Z38:Z40"/>
    <mergeCell ref="AA38:AA40"/>
    <mergeCell ref="Z32:Z34"/>
    <mergeCell ref="AA32:AA34"/>
    <mergeCell ref="Z35:Z37"/>
    <mergeCell ref="Q41:Q43"/>
    <mergeCell ref="Z41:Z43"/>
    <mergeCell ref="AA41:AA43"/>
    <mergeCell ref="Q44:Q46"/>
    <mergeCell ref="Z44:Z46"/>
    <mergeCell ref="AA44:AA46"/>
    <mergeCell ref="Q215:Q217"/>
    <mergeCell ref="Y182:Y184"/>
    <mergeCell ref="V170:V172"/>
    <mergeCell ref="V197:V199"/>
    <mergeCell ref="W197:W199"/>
    <mergeCell ref="X197:X199"/>
    <mergeCell ref="X179:X181"/>
    <mergeCell ref="U191:U193"/>
    <mergeCell ref="U194:U196"/>
    <mergeCell ref="Q227:Q229"/>
    <mergeCell ref="Z227:Z229"/>
    <mergeCell ref="AA227:AA229"/>
    <mergeCell ref="Q212:Q214"/>
    <mergeCell ref="Z212:Z214"/>
    <mergeCell ref="AA212:AA214"/>
    <mergeCell ref="AA170:AA172"/>
    <mergeCell ref="Q185:Q187"/>
    <mergeCell ref="Z185:Z187"/>
    <mergeCell ref="AA185:AA187"/>
    <mergeCell ref="Q188:Q190"/>
    <mergeCell ref="Z188:Z190"/>
    <mergeCell ref="AA188:AA190"/>
    <mergeCell ref="Q191:Q193"/>
    <mergeCell ref="Z191:Z193"/>
    <mergeCell ref="AA191:AA193"/>
    <mergeCell ref="Q194:Q196"/>
    <mergeCell ref="Z29:Z31"/>
    <mergeCell ref="AA29:AA31"/>
    <mergeCell ref="Z197:Z199"/>
    <mergeCell ref="AA197:AA199"/>
    <mergeCell ref="Q200:Q202"/>
    <mergeCell ref="Z200:Z202"/>
    <mergeCell ref="AA200:AA202"/>
    <mergeCell ref="Q203:Q205"/>
    <mergeCell ref="Z203:Z205"/>
    <mergeCell ref="AA203:AA205"/>
    <mergeCell ref="Q206:Q208"/>
    <mergeCell ref="Z206:Z208"/>
    <mergeCell ref="AA206:AA208"/>
    <mergeCell ref="Q209:Q211"/>
    <mergeCell ref="Z209:Z211"/>
    <mergeCell ref="AA209:AA211"/>
    <mergeCell ref="Y155:Y157"/>
    <mergeCell ref="X59:X61"/>
    <mergeCell ref="Y59:Y61"/>
    <mergeCell ref="V203:V205"/>
    <mergeCell ref="V155:V157"/>
    <mergeCell ref="X155:X157"/>
    <mergeCell ref="W206:W208"/>
    <mergeCell ref="X203:X205"/>
    <mergeCell ref="X206:X208"/>
    <mergeCell ref="Z167:Z169"/>
    <mergeCell ref="AA167:AA169"/>
    <mergeCell ref="Y161:Y163"/>
    <mergeCell ref="Y98:Y100"/>
    <mergeCell ref="Q170:Q172"/>
    <mergeCell ref="Z170:Z172"/>
    <mergeCell ref="AA35:AA37"/>
    <mergeCell ref="Z194:Z196"/>
    <mergeCell ref="AA194:AA196"/>
    <mergeCell ref="U179:U181"/>
    <mergeCell ref="U182:U184"/>
    <mergeCell ref="V179:V181"/>
    <mergeCell ref="Z56:Z58"/>
    <mergeCell ref="AA56:AA58"/>
    <mergeCell ref="Z158:Z160"/>
    <mergeCell ref="AA158:AA160"/>
    <mergeCell ref="Z161:Z163"/>
    <mergeCell ref="AA161:AA163"/>
    <mergeCell ref="Z164:Z166"/>
    <mergeCell ref="AA164:AA166"/>
    <mergeCell ref="Z140:Z142"/>
    <mergeCell ref="Z143:Z145"/>
    <mergeCell ref="AA140:AA142"/>
    <mergeCell ref="AA143:AA145"/>
    <mergeCell ref="Z146:Z148"/>
    <mergeCell ref="AA146:AA148"/>
    <mergeCell ref="Z134:Z136"/>
    <mergeCell ref="AA134:AA136"/>
    <mergeCell ref="Z137:Z139"/>
    <mergeCell ref="AA137:AA139"/>
    <mergeCell ref="AA83:AA85"/>
    <mergeCell ref="Z59:Z61"/>
    <mergeCell ref="AA59:AA61"/>
    <mergeCell ref="AA101:AA103"/>
    <mergeCell ref="Z152:Z154"/>
    <mergeCell ref="AA152:AA154"/>
    <mergeCell ref="Z155:Z157"/>
    <mergeCell ref="AA155:AA157"/>
    <mergeCell ref="AA149:AA151"/>
    <mergeCell ref="V161:V163"/>
    <mergeCell ref="W158:W160"/>
    <mergeCell ref="W161:W163"/>
    <mergeCell ref="X158:X160"/>
    <mergeCell ref="X161:X163"/>
    <mergeCell ref="Y158:Y160"/>
    <mergeCell ref="B221:B223"/>
    <mergeCell ref="W218:W220"/>
    <mergeCell ref="X215:X217"/>
    <mergeCell ref="X218:X220"/>
    <mergeCell ref="Y215:Y217"/>
    <mergeCell ref="Y218:Y220"/>
    <mergeCell ref="U209:U211"/>
    <mergeCell ref="V209:V211"/>
    <mergeCell ref="U212:U214"/>
    <mergeCell ref="V212:V214"/>
    <mergeCell ref="W209:W211"/>
    <mergeCell ref="W212:W214"/>
    <mergeCell ref="X209:X211"/>
    <mergeCell ref="X212:X214"/>
    <mergeCell ref="U203:U205"/>
    <mergeCell ref="U206:U208"/>
    <mergeCell ref="Q167:Q169"/>
    <mergeCell ref="Q197:Q199"/>
    <mergeCell ref="V200:V202"/>
    <mergeCell ref="X200:X202"/>
    <mergeCell ref="Y200:Y202"/>
    <mergeCell ref="Y209:Y211"/>
    <mergeCell ref="C203:C205"/>
    <mergeCell ref="Y212:Y214"/>
    <mergeCell ref="W191:W193"/>
    <mergeCell ref="W194:W196"/>
    <mergeCell ref="B224:B226"/>
    <mergeCell ref="B227:B229"/>
    <mergeCell ref="B230:B232"/>
    <mergeCell ref="D65:D67"/>
    <mergeCell ref="F65:F67"/>
    <mergeCell ref="E65:E67"/>
    <mergeCell ref="G65:G67"/>
    <mergeCell ref="H65:H67"/>
    <mergeCell ref="I65:I67"/>
    <mergeCell ref="J65:J67"/>
    <mergeCell ref="K65:K67"/>
    <mergeCell ref="U65:U67"/>
    <mergeCell ref="X65:X67"/>
    <mergeCell ref="Y65:Y67"/>
    <mergeCell ref="V65:V67"/>
    <mergeCell ref="W65:W67"/>
    <mergeCell ref="B170:B172"/>
    <mergeCell ref="B173:B175"/>
    <mergeCell ref="B176:B178"/>
    <mergeCell ref="B179:B181"/>
    <mergeCell ref="B182:B184"/>
    <mergeCell ref="B185:B187"/>
    <mergeCell ref="B188:B190"/>
    <mergeCell ref="B191:B193"/>
    <mergeCell ref="B194:B196"/>
    <mergeCell ref="B197:B199"/>
    <mergeCell ref="B200:B202"/>
    <mergeCell ref="B110:B112"/>
    <mergeCell ref="U158:U160"/>
    <mergeCell ref="U161:U163"/>
    <mergeCell ref="V158:V160"/>
    <mergeCell ref="B113:B115"/>
    <mergeCell ref="B116:B118"/>
    <mergeCell ref="B215:B217"/>
    <mergeCell ref="B218:B220"/>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158:B160"/>
    <mergeCell ref="B161:B163"/>
    <mergeCell ref="B164:B166"/>
    <mergeCell ref="B167:B169"/>
    <mergeCell ref="B203:B205"/>
    <mergeCell ref="B206:B208"/>
    <mergeCell ref="B209:B211"/>
    <mergeCell ref="B212:B214"/>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68:G70"/>
    <mergeCell ref="C86:C88"/>
    <mergeCell ref="C95:C97"/>
    <mergeCell ref="C98:C100"/>
    <mergeCell ref="C101:C103"/>
    <mergeCell ref="C104:C106"/>
    <mergeCell ref="C77:C79"/>
    <mergeCell ref="C80:C82"/>
    <mergeCell ref="C83:C85"/>
    <mergeCell ref="C71:C73"/>
    <mergeCell ref="D86:D88"/>
    <mergeCell ref="D68:D70"/>
    <mergeCell ref="U215:U217"/>
    <mergeCell ref="U218:U220"/>
    <mergeCell ref="V215:V217"/>
    <mergeCell ref="V218:V220"/>
    <mergeCell ref="W215:W217"/>
    <mergeCell ref="Q134:Q136"/>
    <mergeCell ref="Q137:Q139"/>
    <mergeCell ref="W155:W157"/>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B86:B88"/>
    <mergeCell ref="B89:B91"/>
    <mergeCell ref="B92:B94"/>
    <mergeCell ref="B95:B97"/>
    <mergeCell ref="B98:B100"/>
    <mergeCell ref="V191:V193"/>
    <mergeCell ref="U227:U229"/>
    <mergeCell ref="V227:V229"/>
    <mergeCell ref="W227:W229"/>
    <mergeCell ref="X227:X229"/>
    <mergeCell ref="Y227:Y229"/>
    <mergeCell ref="U230:U232"/>
    <mergeCell ref="V230:V232"/>
    <mergeCell ref="W230:W232"/>
    <mergeCell ref="X230:X232"/>
    <mergeCell ref="Y230:Y232"/>
    <mergeCell ref="U221:U223"/>
    <mergeCell ref="U224:U226"/>
    <mergeCell ref="V221:V223"/>
    <mergeCell ref="V224:V226"/>
    <mergeCell ref="W221:W223"/>
    <mergeCell ref="W224:W226"/>
    <mergeCell ref="X221:X223"/>
    <mergeCell ref="X224:X226"/>
    <mergeCell ref="Y221:Y223"/>
    <mergeCell ref="Y224:Y226"/>
    <mergeCell ref="X191:X193"/>
    <mergeCell ref="X194:X196"/>
    <mergeCell ref="Y191:Y193"/>
    <mergeCell ref="Y194:Y196"/>
    <mergeCell ref="U185:U187"/>
    <mergeCell ref="U188:U190"/>
    <mergeCell ref="V185:V187"/>
    <mergeCell ref="V188:V190"/>
    <mergeCell ref="W185:W187"/>
    <mergeCell ref="W188:W190"/>
    <mergeCell ref="X185:X187"/>
    <mergeCell ref="X188:X190"/>
    <mergeCell ref="Y185:Y187"/>
    <mergeCell ref="Y188:Y190"/>
    <mergeCell ref="U173:U175"/>
    <mergeCell ref="U176:U178"/>
    <mergeCell ref="V173:V175"/>
    <mergeCell ref="V176:V178"/>
    <mergeCell ref="W173:W175"/>
    <mergeCell ref="W176:W178"/>
    <mergeCell ref="X173:X175"/>
    <mergeCell ref="X176:X178"/>
    <mergeCell ref="Y173:Y175"/>
    <mergeCell ref="Y176:Y178"/>
    <mergeCell ref="X182:X184"/>
    <mergeCell ref="Y179:Y181"/>
    <mergeCell ref="V182:V184"/>
    <mergeCell ref="W179:W181"/>
    <mergeCell ref="W182:W184"/>
    <mergeCell ref="V194:V196"/>
    <mergeCell ref="U164:U166"/>
    <mergeCell ref="U167:U169"/>
    <mergeCell ref="V164:V166"/>
    <mergeCell ref="V167:V169"/>
    <mergeCell ref="W164:W166"/>
    <mergeCell ref="W167:W169"/>
    <mergeCell ref="X164:X166"/>
    <mergeCell ref="X167:X169"/>
    <mergeCell ref="Y164:Y166"/>
    <mergeCell ref="Y167:Y169"/>
    <mergeCell ref="Y170:Y172"/>
    <mergeCell ref="U170:U172"/>
    <mergeCell ref="W170:W172"/>
    <mergeCell ref="X170:X172"/>
    <mergeCell ref="W137:W139"/>
    <mergeCell ref="X137:X139"/>
    <mergeCell ref="Y137:Y139"/>
    <mergeCell ref="U140:U142"/>
    <mergeCell ref="U143:U145"/>
    <mergeCell ref="V140:V142"/>
    <mergeCell ref="V143:V145"/>
    <mergeCell ref="W140:W142"/>
    <mergeCell ref="W143:W145"/>
    <mergeCell ref="X140:X142"/>
    <mergeCell ref="X143:X145"/>
    <mergeCell ref="Y140:Y142"/>
    <mergeCell ref="Y143:Y145"/>
    <mergeCell ref="U146:U148"/>
    <mergeCell ref="V146:V148"/>
    <mergeCell ref="W146:W148"/>
    <mergeCell ref="X146:X148"/>
    <mergeCell ref="Y146:Y148"/>
    <mergeCell ref="U155:U157"/>
    <mergeCell ref="U134:U136"/>
    <mergeCell ref="V131:V133"/>
    <mergeCell ref="V134:V136"/>
    <mergeCell ref="W131:W133"/>
    <mergeCell ref="W134:W136"/>
    <mergeCell ref="X131:X133"/>
    <mergeCell ref="X134:X136"/>
    <mergeCell ref="Y131:Y133"/>
    <mergeCell ref="Y134:Y136"/>
    <mergeCell ref="U125:U127"/>
    <mergeCell ref="U128:U130"/>
    <mergeCell ref="V125:V127"/>
    <mergeCell ref="V128:V130"/>
    <mergeCell ref="W125:W127"/>
    <mergeCell ref="W128:W130"/>
    <mergeCell ref="X125:X127"/>
    <mergeCell ref="X128:X130"/>
    <mergeCell ref="Y125:Y127"/>
    <mergeCell ref="Y128:Y130"/>
    <mergeCell ref="U149:U151"/>
    <mergeCell ref="U152:U154"/>
    <mergeCell ref="V149:V151"/>
    <mergeCell ref="V152:V154"/>
    <mergeCell ref="W149:W151"/>
    <mergeCell ref="W152:W154"/>
    <mergeCell ref="X149:X151"/>
    <mergeCell ref="X152:X154"/>
    <mergeCell ref="Y149:Y151"/>
    <mergeCell ref="Y152:Y154"/>
    <mergeCell ref="U137:U139"/>
    <mergeCell ref="V137:V139"/>
    <mergeCell ref="U116:U118"/>
    <mergeCell ref="V116:V118"/>
    <mergeCell ref="W116:W118"/>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07:U109"/>
    <mergeCell ref="V107:V109"/>
    <mergeCell ref="W107:W109"/>
    <mergeCell ref="X107:X109"/>
    <mergeCell ref="Y107:Y109"/>
    <mergeCell ref="U110:U112"/>
    <mergeCell ref="U113:U115"/>
    <mergeCell ref="V110:V112"/>
    <mergeCell ref="V113:V115"/>
    <mergeCell ref="W110:W112"/>
    <mergeCell ref="W113:W115"/>
    <mergeCell ref="X110:X112"/>
    <mergeCell ref="X113:X115"/>
    <mergeCell ref="Y110:Y112"/>
    <mergeCell ref="Y113:Y115"/>
    <mergeCell ref="U80:U82"/>
    <mergeCell ref="W92:W94"/>
    <mergeCell ref="X92:X94"/>
    <mergeCell ref="Y92:Y94"/>
    <mergeCell ref="U83:U85"/>
    <mergeCell ref="V83:V85"/>
    <mergeCell ref="W83:W85"/>
    <mergeCell ref="X83:X85"/>
    <mergeCell ref="Y83:Y85"/>
    <mergeCell ref="U86:U88"/>
    <mergeCell ref="V86:V88"/>
    <mergeCell ref="W86:W88"/>
    <mergeCell ref="X86:X88"/>
    <mergeCell ref="Y86:Y88"/>
    <mergeCell ref="V80:V82"/>
    <mergeCell ref="W80:W82"/>
    <mergeCell ref="X80:X82"/>
    <mergeCell ref="Y80:Y82"/>
    <mergeCell ref="V50:V52"/>
    <mergeCell ref="W50:W52"/>
    <mergeCell ref="X50:X52"/>
    <mergeCell ref="Y50:Y52"/>
    <mergeCell ref="U53:U55"/>
    <mergeCell ref="V53:V55"/>
    <mergeCell ref="W53:W55"/>
    <mergeCell ref="X53:X55"/>
    <mergeCell ref="Y53:Y55"/>
    <mergeCell ref="U50:U52"/>
    <mergeCell ref="W74:W76"/>
    <mergeCell ref="X74:X76"/>
    <mergeCell ref="Y74:Y76"/>
    <mergeCell ref="U68:U70"/>
    <mergeCell ref="U71:U73"/>
    <mergeCell ref="V68:V70"/>
    <mergeCell ref="V71:V73"/>
    <mergeCell ref="W68:W70"/>
    <mergeCell ref="W71:W73"/>
    <mergeCell ref="X68:X70"/>
    <mergeCell ref="X71:X73"/>
    <mergeCell ref="Y68:Y70"/>
    <mergeCell ref="Y71:Y73"/>
    <mergeCell ref="U56:U58"/>
    <mergeCell ref="V56:V58"/>
    <mergeCell ref="W56:W58"/>
    <mergeCell ref="X56:X58"/>
    <mergeCell ref="U38:U40"/>
    <mergeCell ref="V38:V40"/>
    <mergeCell ref="U41:U43"/>
    <mergeCell ref="V41:V43"/>
    <mergeCell ref="V29:V31"/>
    <mergeCell ref="W29:W31"/>
    <mergeCell ref="X32:X34"/>
    <mergeCell ref="W35:W37"/>
    <mergeCell ref="X35:X37"/>
    <mergeCell ref="W41:W43"/>
    <mergeCell ref="X41:X43"/>
    <mergeCell ref="Y41:Y43"/>
    <mergeCell ref="U26:U28"/>
    <mergeCell ref="W44:W46"/>
    <mergeCell ref="X44:X46"/>
    <mergeCell ref="Y44:Y46"/>
    <mergeCell ref="Y29:Y31"/>
    <mergeCell ref="W38:W40"/>
    <mergeCell ref="X38:X40"/>
    <mergeCell ref="V26:V28"/>
    <mergeCell ref="W26:W28"/>
    <mergeCell ref="Y35:Y37"/>
    <mergeCell ref="X26:X28"/>
    <mergeCell ref="Y26:Y28"/>
    <mergeCell ref="E230:E232"/>
    <mergeCell ref="F230:F232"/>
    <mergeCell ref="G230:G232"/>
    <mergeCell ref="H230:H232"/>
    <mergeCell ref="I230:I232"/>
    <mergeCell ref="J230:J232"/>
    <mergeCell ref="K230:K232"/>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V77:V79"/>
    <mergeCell ref="U92:U94"/>
    <mergeCell ref="V92:V94"/>
    <mergeCell ref="U131:U133"/>
    <mergeCell ref="U89:U91"/>
    <mergeCell ref="V89:V91"/>
    <mergeCell ref="E224:E226"/>
    <mergeCell ref="F224:F226"/>
    <mergeCell ref="G224:G226"/>
    <mergeCell ref="H224:H226"/>
    <mergeCell ref="I224:I226"/>
    <mergeCell ref="J224:J226"/>
    <mergeCell ref="K224:K226"/>
    <mergeCell ref="E227:E229"/>
    <mergeCell ref="F227:F229"/>
    <mergeCell ref="G227:G229"/>
    <mergeCell ref="H227:H229"/>
    <mergeCell ref="I227:I229"/>
    <mergeCell ref="J227:J229"/>
    <mergeCell ref="K227:K229"/>
    <mergeCell ref="E218:E220"/>
    <mergeCell ref="F218:F220"/>
    <mergeCell ref="G218:G220"/>
    <mergeCell ref="H218:H220"/>
    <mergeCell ref="I218:I220"/>
    <mergeCell ref="J218:J220"/>
    <mergeCell ref="K218:K220"/>
    <mergeCell ref="E221:E223"/>
    <mergeCell ref="F221:F223"/>
    <mergeCell ref="G221:G223"/>
    <mergeCell ref="H221:H223"/>
    <mergeCell ref="I221:I223"/>
    <mergeCell ref="J221:J223"/>
    <mergeCell ref="K221:K223"/>
    <mergeCell ref="E212:E214"/>
    <mergeCell ref="F212:F214"/>
    <mergeCell ref="G212:G214"/>
    <mergeCell ref="H212:H214"/>
    <mergeCell ref="I212:I214"/>
    <mergeCell ref="J212:J214"/>
    <mergeCell ref="K212:K214"/>
    <mergeCell ref="E215:E217"/>
    <mergeCell ref="F215:F217"/>
    <mergeCell ref="G215:G217"/>
    <mergeCell ref="H215:H217"/>
    <mergeCell ref="I215:I217"/>
    <mergeCell ref="J215:J217"/>
    <mergeCell ref="K215:K217"/>
    <mergeCell ref="E206:E208"/>
    <mergeCell ref="F206:F208"/>
    <mergeCell ref="G206:G208"/>
    <mergeCell ref="H206:H208"/>
    <mergeCell ref="I206:I208"/>
    <mergeCell ref="J206:J208"/>
    <mergeCell ref="K206:K208"/>
    <mergeCell ref="E209:E211"/>
    <mergeCell ref="F209:F211"/>
    <mergeCell ref="G209:G211"/>
    <mergeCell ref="H209:H211"/>
    <mergeCell ref="I209:I211"/>
    <mergeCell ref="J209:J211"/>
    <mergeCell ref="K209:K211"/>
    <mergeCell ref="E200:E202"/>
    <mergeCell ref="F200:F202"/>
    <mergeCell ref="G200:G202"/>
    <mergeCell ref="H200:H202"/>
    <mergeCell ref="I200:I202"/>
    <mergeCell ref="J200:J202"/>
    <mergeCell ref="K200:K202"/>
    <mergeCell ref="E203:E205"/>
    <mergeCell ref="F203:F205"/>
    <mergeCell ref="G203:G205"/>
    <mergeCell ref="H203:H205"/>
    <mergeCell ref="I203:I205"/>
    <mergeCell ref="J203:J205"/>
    <mergeCell ref="K203:K205"/>
    <mergeCell ref="E194:E196"/>
    <mergeCell ref="F194:F196"/>
    <mergeCell ref="G194:G196"/>
    <mergeCell ref="H194:H196"/>
    <mergeCell ref="I194:I196"/>
    <mergeCell ref="J194:J196"/>
    <mergeCell ref="K194:K196"/>
    <mergeCell ref="E197:E199"/>
    <mergeCell ref="F197:F199"/>
    <mergeCell ref="G197:G199"/>
    <mergeCell ref="H197:H199"/>
    <mergeCell ref="I197:I199"/>
    <mergeCell ref="J197:J199"/>
    <mergeCell ref="K197:K199"/>
    <mergeCell ref="E188:E190"/>
    <mergeCell ref="F188:F190"/>
    <mergeCell ref="G188:G190"/>
    <mergeCell ref="H188:H190"/>
    <mergeCell ref="I188:I190"/>
    <mergeCell ref="J188:J190"/>
    <mergeCell ref="K188:K190"/>
    <mergeCell ref="E191:E193"/>
    <mergeCell ref="F191:F193"/>
    <mergeCell ref="G191:G193"/>
    <mergeCell ref="H191:H193"/>
    <mergeCell ref="I191:I193"/>
    <mergeCell ref="J191:J193"/>
    <mergeCell ref="K191:K193"/>
    <mergeCell ref="E182:E184"/>
    <mergeCell ref="F182:F184"/>
    <mergeCell ref="G182:G184"/>
    <mergeCell ref="H182:H184"/>
    <mergeCell ref="I182:I184"/>
    <mergeCell ref="J182:J184"/>
    <mergeCell ref="K182:K184"/>
    <mergeCell ref="E185:E187"/>
    <mergeCell ref="F185:F187"/>
    <mergeCell ref="G185:G187"/>
    <mergeCell ref="H185:H187"/>
    <mergeCell ref="I185:I187"/>
    <mergeCell ref="J185:J187"/>
    <mergeCell ref="K185:K187"/>
    <mergeCell ref="E176:E178"/>
    <mergeCell ref="F176:F178"/>
    <mergeCell ref="G176:G178"/>
    <mergeCell ref="H176:H178"/>
    <mergeCell ref="I176:I178"/>
    <mergeCell ref="J176:J178"/>
    <mergeCell ref="K176:K178"/>
    <mergeCell ref="E179:E181"/>
    <mergeCell ref="F179:F181"/>
    <mergeCell ref="G179:G181"/>
    <mergeCell ref="H179:H181"/>
    <mergeCell ref="I179:I181"/>
    <mergeCell ref="J179:J181"/>
    <mergeCell ref="K179:K181"/>
    <mergeCell ref="E170:E172"/>
    <mergeCell ref="F170:F172"/>
    <mergeCell ref="G170:G172"/>
    <mergeCell ref="H170:H172"/>
    <mergeCell ref="I170:I172"/>
    <mergeCell ref="J170:J172"/>
    <mergeCell ref="K170:K172"/>
    <mergeCell ref="E173:E175"/>
    <mergeCell ref="F173:F175"/>
    <mergeCell ref="G173:G175"/>
    <mergeCell ref="H173:H175"/>
    <mergeCell ref="I173:I175"/>
    <mergeCell ref="J173:J175"/>
    <mergeCell ref="K173:K175"/>
    <mergeCell ref="E164:E166"/>
    <mergeCell ref="F164:F166"/>
    <mergeCell ref="G164:G166"/>
    <mergeCell ref="H164:H166"/>
    <mergeCell ref="I164:I166"/>
    <mergeCell ref="J164:J166"/>
    <mergeCell ref="K164:K166"/>
    <mergeCell ref="E167:E169"/>
    <mergeCell ref="F167:F169"/>
    <mergeCell ref="G167:G169"/>
    <mergeCell ref="H167:H169"/>
    <mergeCell ref="I167:I169"/>
    <mergeCell ref="J167:J169"/>
    <mergeCell ref="K167:K169"/>
    <mergeCell ref="E158:E160"/>
    <mergeCell ref="F158:F160"/>
    <mergeCell ref="G158:G160"/>
    <mergeCell ref="H158:H160"/>
    <mergeCell ref="I158:I160"/>
    <mergeCell ref="J158:J160"/>
    <mergeCell ref="K158:K160"/>
    <mergeCell ref="E161:E163"/>
    <mergeCell ref="F161:F163"/>
    <mergeCell ref="G161:G163"/>
    <mergeCell ref="H161:H163"/>
    <mergeCell ref="I161:I163"/>
    <mergeCell ref="J161:J163"/>
    <mergeCell ref="K161:K163"/>
    <mergeCell ref="G152:G154"/>
    <mergeCell ref="H152:H154"/>
    <mergeCell ref="I152:I154"/>
    <mergeCell ref="J152:J154"/>
    <mergeCell ref="K152:K154"/>
    <mergeCell ref="E155:E157"/>
    <mergeCell ref="F155:F157"/>
    <mergeCell ref="G155:G157"/>
    <mergeCell ref="H155:H157"/>
    <mergeCell ref="I155:I157"/>
    <mergeCell ref="J155:J157"/>
    <mergeCell ref="K155:K157"/>
    <mergeCell ref="E146:E148"/>
    <mergeCell ref="F146:F148"/>
    <mergeCell ref="G146:G148"/>
    <mergeCell ref="H146:H148"/>
    <mergeCell ref="I146:I148"/>
    <mergeCell ref="J146:J148"/>
    <mergeCell ref="K146:K148"/>
    <mergeCell ref="E149:E151"/>
    <mergeCell ref="F149:F151"/>
    <mergeCell ref="G149:G151"/>
    <mergeCell ref="H149:H151"/>
    <mergeCell ref="I149:I151"/>
    <mergeCell ref="J149:J151"/>
    <mergeCell ref="K149:K151"/>
    <mergeCell ref="E152:E154"/>
    <mergeCell ref="F152:F154"/>
    <mergeCell ref="G140:G142"/>
    <mergeCell ref="H140:H142"/>
    <mergeCell ref="I140:I142"/>
    <mergeCell ref="J140:J142"/>
    <mergeCell ref="K140:K142"/>
    <mergeCell ref="E143:E145"/>
    <mergeCell ref="F143:F145"/>
    <mergeCell ref="G143:G145"/>
    <mergeCell ref="H143:H145"/>
    <mergeCell ref="I143:I145"/>
    <mergeCell ref="J143:J145"/>
    <mergeCell ref="K143:K145"/>
    <mergeCell ref="E134:E136"/>
    <mergeCell ref="F134:F136"/>
    <mergeCell ref="G134:G136"/>
    <mergeCell ref="H134:H136"/>
    <mergeCell ref="I134:I136"/>
    <mergeCell ref="J134:J136"/>
    <mergeCell ref="K134:K136"/>
    <mergeCell ref="E137:E139"/>
    <mergeCell ref="F137:F139"/>
    <mergeCell ref="G137:G139"/>
    <mergeCell ref="H137:H139"/>
    <mergeCell ref="I137:I139"/>
    <mergeCell ref="J137:J139"/>
    <mergeCell ref="K137:K139"/>
    <mergeCell ref="E140:E142"/>
    <mergeCell ref="F140:F142"/>
    <mergeCell ref="G128:G130"/>
    <mergeCell ref="H128:H130"/>
    <mergeCell ref="I128:I130"/>
    <mergeCell ref="J128:J130"/>
    <mergeCell ref="K128:K130"/>
    <mergeCell ref="E131:E133"/>
    <mergeCell ref="F131:F133"/>
    <mergeCell ref="G131:G133"/>
    <mergeCell ref="H131:H133"/>
    <mergeCell ref="I131:I133"/>
    <mergeCell ref="J131:J133"/>
    <mergeCell ref="K131:K133"/>
    <mergeCell ref="E122:E124"/>
    <mergeCell ref="F122:F124"/>
    <mergeCell ref="G122:G124"/>
    <mergeCell ref="H122:H124"/>
    <mergeCell ref="I122:I124"/>
    <mergeCell ref="J122:J124"/>
    <mergeCell ref="K122:K124"/>
    <mergeCell ref="E125:E127"/>
    <mergeCell ref="F125:F127"/>
    <mergeCell ref="G125:G127"/>
    <mergeCell ref="H125:H127"/>
    <mergeCell ref="I125:I127"/>
    <mergeCell ref="J125:J127"/>
    <mergeCell ref="K125:K127"/>
    <mergeCell ref="E128:E130"/>
    <mergeCell ref="F128:F130"/>
    <mergeCell ref="G116:G118"/>
    <mergeCell ref="H116:H118"/>
    <mergeCell ref="I116:I118"/>
    <mergeCell ref="J116:J118"/>
    <mergeCell ref="K116:K118"/>
    <mergeCell ref="E119:E121"/>
    <mergeCell ref="F119:F121"/>
    <mergeCell ref="G119:G121"/>
    <mergeCell ref="H119:H121"/>
    <mergeCell ref="I119:I121"/>
    <mergeCell ref="J119:J121"/>
    <mergeCell ref="K119:K121"/>
    <mergeCell ref="E110:E112"/>
    <mergeCell ref="F110:F112"/>
    <mergeCell ref="G110:G112"/>
    <mergeCell ref="H110:H112"/>
    <mergeCell ref="I110:I112"/>
    <mergeCell ref="J110:J112"/>
    <mergeCell ref="K110:K112"/>
    <mergeCell ref="E113:E115"/>
    <mergeCell ref="F113:F115"/>
    <mergeCell ref="G113:G115"/>
    <mergeCell ref="H113:H115"/>
    <mergeCell ref="I113:I115"/>
    <mergeCell ref="J113:J115"/>
    <mergeCell ref="K113:K115"/>
    <mergeCell ref="E116:E118"/>
    <mergeCell ref="F116:F118"/>
    <mergeCell ref="H104:H106"/>
    <mergeCell ref="I104:I106"/>
    <mergeCell ref="J104:J106"/>
    <mergeCell ref="K104:K106"/>
    <mergeCell ref="E107:E109"/>
    <mergeCell ref="F107:F109"/>
    <mergeCell ref="G107:G109"/>
    <mergeCell ref="H107:H109"/>
    <mergeCell ref="I107:I109"/>
    <mergeCell ref="J107:J109"/>
    <mergeCell ref="K107:K109"/>
    <mergeCell ref="E98:E100"/>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J92:J94"/>
    <mergeCell ref="K92:K94"/>
    <mergeCell ref="E95:E97"/>
    <mergeCell ref="F95:F97"/>
    <mergeCell ref="G95:G97"/>
    <mergeCell ref="H95:H97"/>
    <mergeCell ref="I95:I97"/>
    <mergeCell ref="J95:J97"/>
    <mergeCell ref="K95:K97"/>
    <mergeCell ref="E83:E85"/>
    <mergeCell ref="F83:F85"/>
    <mergeCell ref="G83:G85"/>
    <mergeCell ref="H83:H85"/>
    <mergeCell ref="I83:I85"/>
    <mergeCell ref="J83:J85"/>
    <mergeCell ref="K83:K85"/>
    <mergeCell ref="E86:E88"/>
    <mergeCell ref="F86:F88"/>
    <mergeCell ref="G86:G88"/>
    <mergeCell ref="H86:H88"/>
    <mergeCell ref="I86:I88"/>
    <mergeCell ref="J86:J88"/>
    <mergeCell ref="K86:K88"/>
    <mergeCell ref="F89:F91"/>
    <mergeCell ref="G89:G91"/>
    <mergeCell ref="K59:K61"/>
    <mergeCell ref="H50:H52"/>
    <mergeCell ref="I50:I52"/>
    <mergeCell ref="J50:J52"/>
    <mergeCell ref="K50:K52"/>
    <mergeCell ref="E53:E55"/>
    <mergeCell ref="F53:F55"/>
    <mergeCell ref="G53:G55"/>
    <mergeCell ref="H53:H55"/>
    <mergeCell ref="I53:I55"/>
    <mergeCell ref="J53:J55"/>
    <mergeCell ref="K53:K55"/>
    <mergeCell ref="E50:E52"/>
    <mergeCell ref="E56:E58"/>
    <mergeCell ref="F56:F58"/>
    <mergeCell ref="G56:G58"/>
    <mergeCell ref="H56:H58"/>
    <mergeCell ref="I56:I58"/>
    <mergeCell ref="J56:J58"/>
    <mergeCell ref="K56:K58"/>
    <mergeCell ref="E59:E61"/>
    <mergeCell ref="H74:H76"/>
    <mergeCell ref="K71:K73"/>
    <mergeCell ref="E74:E76"/>
    <mergeCell ref="J38:J40"/>
    <mergeCell ref="K38:K40"/>
    <mergeCell ref="H41:H43"/>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G38:G40"/>
    <mergeCell ref="G41:G43"/>
    <mergeCell ref="E38:E40"/>
    <mergeCell ref="F38:F40"/>
    <mergeCell ref="I41:I43"/>
    <mergeCell ref="F59:F61"/>
    <mergeCell ref="G59:G61"/>
    <mergeCell ref="H59:H61"/>
    <mergeCell ref="I59:I61"/>
    <mergeCell ref="J59:J61"/>
    <mergeCell ref="D179:D181"/>
    <mergeCell ref="D182:D184"/>
    <mergeCell ref="D185:D187"/>
    <mergeCell ref="D188:D190"/>
    <mergeCell ref="D191:D193"/>
    <mergeCell ref="D194:D196"/>
    <mergeCell ref="D197:D199"/>
    <mergeCell ref="D161:D163"/>
    <mergeCell ref="D164:D166"/>
    <mergeCell ref="D167:D169"/>
    <mergeCell ref="D170:D172"/>
    <mergeCell ref="H62:H64"/>
    <mergeCell ref="I62:I64"/>
    <mergeCell ref="J62:J64"/>
    <mergeCell ref="K62:K64"/>
    <mergeCell ref="H77:H79"/>
    <mergeCell ref="I77:I79"/>
    <mergeCell ref="J77:J79"/>
    <mergeCell ref="K77:K79"/>
    <mergeCell ref="E80:E82"/>
    <mergeCell ref="F80:F82"/>
    <mergeCell ref="G80:G82"/>
    <mergeCell ref="H80:H82"/>
    <mergeCell ref="I80:I82"/>
    <mergeCell ref="J80:J82"/>
    <mergeCell ref="E71:E73"/>
    <mergeCell ref="I74:I76"/>
    <mergeCell ref="J74:J76"/>
    <mergeCell ref="K74:K76"/>
    <mergeCell ref="K80:K82"/>
    <mergeCell ref="F74:F76"/>
    <mergeCell ref="G74:G76"/>
    <mergeCell ref="D137:D139"/>
    <mergeCell ref="D140:D142"/>
    <mergeCell ref="C140:C142"/>
    <mergeCell ref="C143:C145"/>
    <mergeCell ref="C122:C124"/>
    <mergeCell ref="C125:C127"/>
    <mergeCell ref="C128:C130"/>
    <mergeCell ref="C137:C139"/>
    <mergeCell ref="D200:D202"/>
    <mergeCell ref="D149:D151"/>
    <mergeCell ref="D152:D154"/>
    <mergeCell ref="D155:D157"/>
    <mergeCell ref="C227:C229"/>
    <mergeCell ref="C230:C232"/>
    <mergeCell ref="D230:D232"/>
    <mergeCell ref="D227:D229"/>
    <mergeCell ref="D203:D205"/>
    <mergeCell ref="D206:D208"/>
    <mergeCell ref="D209:D211"/>
    <mergeCell ref="D212:D214"/>
    <mergeCell ref="D215:D217"/>
    <mergeCell ref="D218:D220"/>
    <mergeCell ref="D221:D223"/>
    <mergeCell ref="C206:C208"/>
    <mergeCell ref="C209:C211"/>
    <mergeCell ref="C212:C214"/>
    <mergeCell ref="C161:C163"/>
    <mergeCell ref="C164:C166"/>
    <mergeCell ref="C167:C169"/>
    <mergeCell ref="C188:C190"/>
    <mergeCell ref="D224:D226"/>
    <mergeCell ref="D176:D178"/>
    <mergeCell ref="D113:D115"/>
    <mergeCell ref="C131:C133"/>
    <mergeCell ref="C134:C136"/>
    <mergeCell ref="D119:D121"/>
    <mergeCell ref="D116:D118"/>
    <mergeCell ref="C116:C118"/>
    <mergeCell ref="C113:C115"/>
    <mergeCell ref="C38:C40"/>
    <mergeCell ref="D122:D124"/>
    <mergeCell ref="D143:D145"/>
    <mergeCell ref="D146:D148"/>
    <mergeCell ref="C92:C94"/>
    <mergeCell ref="D92:D94"/>
    <mergeCell ref="D95:D97"/>
    <mergeCell ref="D98:D100"/>
    <mergeCell ref="D101:D103"/>
    <mergeCell ref="C224:C226"/>
    <mergeCell ref="C215:C217"/>
    <mergeCell ref="C218:C220"/>
    <mergeCell ref="C221:C223"/>
    <mergeCell ref="C170:C172"/>
    <mergeCell ref="C173:C175"/>
    <mergeCell ref="C176:C178"/>
    <mergeCell ref="C179:C181"/>
    <mergeCell ref="C182:C184"/>
    <mergeCell ref="C185:C187"/>
    <mergeCell ref="C155:C157"/>
    <mergeCell ref="C146:C148"/>
    <mergeCell ref="C149:C151"/>
    <mergeCell ref="C152:C154"/>
    <mergeCell ref="D131:D133"/>
    <mergeCell ref="D134:D136"/>
    <mergeCell ref="H89:H91"/>
    <mergeCell ref="I89:I91"/>
    <mergeCell ref="J89:J91"/>
    <mergeCell ref="K89:K91"/>
    <mergeCell ref="E92:E94"/>
    <mergeCell ref="F92:F94"/>
    <mergeCell ref="G92:G94"/>
    <mergeCell ref="H92:H94"/>
    <mergeCell ref="I92:I94"/>
    <mergeCell ref="H29:H31"/>
    <mergeCell ref="I29:I31"/>
    <mergeCell ref="J29:J31"/>
    <mergeCell ref="D158:D160"/>
    <mergeCell ref="C191:C193"/>
    <mergeCell ref="C194:C196"/>
    <mergeCell ref="C197:C199"/>
    <mergeCell ref="C200:C202"/>
    <mergeCell ref="D173:D175"/>
    <mergeCell ref="C119:C121"/>
    <mergeCell ref="C158:C160"/>
    <mergeCell ref="C107:C109"/>
    <mergeCell ref="C110:C112"/>
    <mergeCell ref="C29:C31"/>
    <mergeCell ref="D53:D55"/>
    <mergeCell ref="D56:D58"/>
    <mergeCell ref="D59:D61"/>
    <mergeCell ref="D62:D64"/>
    <mergeCell ref="D125:D127"/>
    <mergeCell ref="D128:D130"/>
    <mergeCell ref="D104:D106"/>
    <mergeCell ref="D107:D109"/>
    <mergeCell ref="D110:D112"/>
    <mergeCell ref="C74:C76"/>
    <mergeCell ref="J44:J46"/>
    <mergeCell ref="K44:K46"/>
    <mergeCell ref="E47:E49"/>
    <mergeCell ref="F47:F49"/>
    <mergeCell ref="D44:D46"/>
    <mergeCell ref="D47:D49"/>
    <mergeCell ref="D50:D52"/>
    <mergeCell ref="F71:F73"/>
    <mergeCell ref="G71:G73"/>
    <mergeCell ref="H71:H73"/>
    <mergeCell ref="I71:I73"/>
    <mergeCell ref="J71:J73"/>
    <mergeCell ref="D89:D91"/>
    <mergeCell ref="J35:J37"/>
    <mergeCell ref="D35:D37"/>
    <mergeCell ref="D38:D40"/>
    <mergeCell ref="D41:D43"/>
    <mergeCell ref="E89:E91"/>
    <mergeCell ref="C89:C91"/>
    <mergeCell ref="H68:H70"/>
    <mergeCell ref="I68:I70"/>
    <mergeCell ref="J68:J70"/>
    <mergeCell ref="K68:K70"/>
    <mergeCell ref="E62:E64"/>
    <mergeCell ref="F62:F64"/>
    <mergeCell ref="G62:G64"/>
    <mergeCell ref="D71:D73"/>
    <mergeCell ref="D74:D76"/>
    <mergeCell ref="D77:D79"/>
    <mergeCell ref="D80:D82"/>
    <mergeCell ref="D83:D85"/>
    <mergeCell ref="Y20:Y22"/>
    <mergeCell ref="U23:U25"/>
    <mergeCell ref="V23:V25"/>
    <mergeCell ref="W23:W25"/>
    <mergeCell ref="X23:X25"/>
    <mergeCell ref="Y23:Y25"/>
    <mergeCell ref="C20:C22"/>
    <mergeCell ref="C23:C25"/>
    <mergeCell ref="C32:C34"/>
    <mergeCell ref="D26:D28"/>
    <mergeCell ref="H26:H28"/>
    <mergeCell ref="I26:I28"/>
    <mergeCell ref="K32:K34"/>
    <mergeCell ref="Q29:Q31"/>
    <mergeCell ref="J20:J22"/>
    <mergeCell ref="U29:U31"/>
    <mergeCell ref="K26:K28"/>
    <mergeCell ref="B20:B22"/>
    <mergeCell ref="B23:B25"/>
    <mergeCell ref="B26:B28"/>
    <mergeCell ref="B29:B31"/>
    <mergeCell ref="B32:B34"/>
    <mergeCell ref="B35:B37"/>
    <mergeCell ref="I11:I13"/>
    <mergeCell ref="H11:H13"/>
    <mergeCell ref="B14:B16"/>
    <mergeCell ref="B17:B19"/>
    <mergeCell ref="I14:I16"/>
    <mergeCell ref="H14:H16"/>
    <mergeCell ref="G14:G16"/>
    <mergeCell ref="F14:F16"/>
    <mergeCell ref="E14:E16"/>
    <mergeCell ref="C8:C10"/>
    <mergeCell ref="D8:D10"/>
    <mergeCell ref="E8:E10"/>
    <mergeCell ref="I17:I19"/>
    <mergeCell ref="I8:I10"/>
    <mergeCell ref="C14:C16"/>
    <mergeCell ref="C17:C19"/>
    <mergeCell ref="D17:D19"/>
    <mergeCell ref="D20:D22"/>
    <mergeCell ref="D23:D25"/>
    <mergeCell ref="D32:D34"/>
    <mergeCell ref="D14:D16"/>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F26:F28"/>
    <mergeCell ref="D29:D31"/>
    <mergeCell ref="G29:G31"/>
    <mergeCell ref="G20:G22"/>
    <mergeCell ref="H20:H22"/>
    <mergeCell ref="I20:I22"/>
    <mergeCell ref="J23:J25"/>
    <mergeCell ref="K23:K25"/>
    <mergeCell ref="J17:J19"/>
    <mergeCell ref="K17:K19"/>
    <mergeCell ref="Y14:Y16"/>
    <mergeCell ref="Q8:Q10"/>
    <mergeCell ref="Z8:Z10"/>
    <mergeCell ref="AA8:AA10"/>
    <mergeCell ref="Q11:Q13"/>
    <mergeCell ref="Y38:Y40"/>
    <mergeCell ref="K11:K13"/>
    <mergeCell ref="J11:J13"/>
    <mergeCell ref="K20:K22"/>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H17:H19"/>
    <mergeCell ref="W8:W10"/>
    <mergeCell ref="E4:F4"/>
    <mergeCell ref="B2:D4"/>
    <mergeCell ref="E2:F2"/>
    <mergeCell ref="E3:F3"/>
    <mergeCell ref="W11:W13"/>
    <mergeCell ref="X11:X13"/>
    <mergeCell ref="Y11:Y13"/>
    <mergeCell ref="AA11:AA13"/>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AA110:AA112"/>
    <mergeCell ref="Z53:Z55"/>
    <mergeCell ref="AA53:AA55"/>
    <mergeCell ref="Q53:Q55"/>
    <mergeCell ref="Q92:Q94"/>
    <mergeCell ref="Q95:Q97"/>
    <mergeCell ref="Z95:Z97"/>
    <mergeCell ref="Z92:Z94"/>
    <mergeCell ref="AA92:AA94"/>
    <mergeCell ref="AA95:AA97"/>
    <mergeCell ref="Q77:Q79"/>
    <mergeCell ref="Q80:Q82"/>
    <mergeCell ref="Q83:Q85"/>
    <mergeCell ref="Z77:Z79"/>
    <mergeCell ref="Z80:Z82"/>
    <mergeCell ref="Z83:Z85"/>
    <mergeCell ref="AA77:AA79"/>
    <mergeCell ref="AA80:AA82"/>
    <mergeCell ref="Q101:Q103"/>
    <mergeCell ref="Z101:Z103"/>
    <mergeCell ref="Q89:Q91"/>
    <mergeCell ref="Z89:Z91"/>
    <mergeCell ref="AA89:AA91"/>
    <mergeCell ref="W62:W64"/>
    <mergeCell ref="X62:X64"/>
    <mergeCell ref="Y62:Y64"/>
    <mergeCell ref="V59:V61"/>
    <mergeCell ref="W59:W61"/>
    <mergeCell ref="Q71:Q73"/>
    <mergeCell ref="W101:W103"/>
    <mergeCell ref="X89:X91"/>
    <mergeCell ref="Y89:Y91"/>
    <mergeCell ref="Q176:Q178"/>
    <mergeCell ref="Z176:Z178"/>
    <mergeCell ref="AA176:AA178"/>
    <mergeCell ref="Q179:Q181"/>
    <mergeCell ref="Z179:Z181"/>
    <mergeCell ref="AA179:AA181"/>
    <mergeCell ref="Q182:Q184"/>
    <mergeCell ref="Z182:Z184"/>
    <mergeCell ref="AA182:AA184"/>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U101:U103"/>
    <mergeCell ref="U104:U106"/>
    <mergeCell ref="V101:V103"/>
    <mergeCell ref="V104:V106"/>
    <mergeCell ref="X98:X100"/>
    <mergeCell ref="Z14:Z16"/>
    <mergeCell ref="AA14:AA16"/>
    <mergeCell ref="Q20:Q22"/>
    <mergeCell ref="Z17:Z19"/>
    <mergeCell ref="AA17:AA19"/>
    <mergeCell ref="Q23:Q25"/>
    <mergeCell ref="Q26:Q28"/>
    <mergeCell ref="Q32:Q34"/>
    <mergeCell ref="Q35:Q37"/>
    <mergeCell ref="Q38:Q40"/>
    <mergeCell ref="Q110:Q112"/>
    <mergeCell ref="Z110:Z112"/>
    <mergeCell ref="Y56:Y58"/>
    <mergeCell ref="U59:U61"/>
    <mergeCell ref="Q47:Q49"/>
    <mergeCell ref="Q50:Q52"/>
    <mergeCell ref="Z47:Z49"/>
    <mergeCell ref="Z50:Z52"/>
    <mergeCell ref="AA47:AA49"/>
    <mergeCell ref="AA50:AA52"/>
    <mergeCell ref="Q59:Q61"/>
    <mergeCell ref="Y32:Y34"/>
    <mergeCell ref="X29:X31"/>
    <mergeCell ref="X14:X16"/>
    <mergeCell ref="W47:W49"/>
    <mergeCell ref="X47:X49"/>
    <mergeCell ref="Y47:Y49"/>
    <mergeCell ref="X17:X19"/>
    <mergeCell ref="Y17:Y19"/>
    <mergeCell ref="X20:X22"/>
    <mergeCell ref="Q68:Q70"/>
    <mergeCell ref="Q14:Q16"/>
    <mergeCell ref="Z173:Z175"/>
    <mergeCell ref="Q74:Q76"/>
    <mergeCell ref="Q98:Q100"/>
    <mergeCell ref="Q104:Q106"/>
    <mergeCell ref="Q122:Q124"/>
    <mergeCell ref="Q125:Q127"/>
    <mergeCell ref="Q128:Q130"/>
    <mergeCell ref="Q131:Q133"/>
    <mergeCell ref="Q140:Q142"/>
    <mergeCell ref="Q143:Q145"/>
    <mergeCell ref="Q146:Q148"/>
    <mergeCell ref="Q149:Q151"/>
    <mergeCell ref="Q152:Q154"/>
    <mergeCell ref="Q155:Q157"/>
    <mergeCell ref="Q158:Q160"/>
    <mergeCell ref="Q161:Q163"/>
    <mergeCell ref="Q164:Q166"/>
    <mergeCell ref="Q173:Q175"/>
    <mergeCell ref="W104:W106"/>
    <mergeCell ref="X101:X103"/>
    <mergeCell ref="X104:X106"/>
    <mergeCell ref="Y101:Y103"/>
    <mergeCell ref="Y104:Y106"/>
    <mergeCell ref="U95:U97"/>
    <mergeCell ref="V95:V97"/>
    <mergeCell ref="W95:W97"/>
    <mergeCell ref="X95:X97"/>
    <mergeCell ref="Y95:Y97"/>
    <mergeCell ref="U98:U100"/>
    <mergeCell ref="V98:V100"/>
    <mergeCell ref="W98:W100"/>
    <mergeCell ref="W89:W91"/>
    <mergeCell ref="AB6:AF6"/>
    <mergeCell ref="AA173:AA175"/>
    <mergeCell ref="Z221:Z223"/>
    <mergeCell ref="AA221:AA223"/>
    <mergeCell ref="Z224:Z226"/>
    <mergeCell ref="AA224:AA226"/>
    <mergeCell ref="Q224:Q226"/>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0"/>
    <mergeCell ref="AA128:AA130"/>
    <mergeCell ref="Z131:Z133"/>
    <mergeCell ref="AA131:AA133"/>
    <mergeCell ref="Z149:Z151"/>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29 X131:X132 X134:X135 X137:X138 X140:X141 X143:X144 X146:X147 X149:X150 X152:X153 X155:X156 X158:X159 X161:X162 X164:X165 X167:X168 X170:X171 X173:X174 X176:X177 X179:X180 X182:X183 X185:X186 X188:X189 X191:X192 X194:X195 X197:X198 X200:X201 X203:X204 X206:X207 X209:X210 X212:X213 X215:X216 X218:X219 X221:X222 X224:X225 X227:X228 X230:X231">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29">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1:J132">
    <cfRule type="containsText" dxfId="119" priority="118" operator="containsText" text="Moderado">
      <formula>NOT(ISERROR(SEARCH("Moderado",J131)))</formula>
    </cfRule>
    <cfRule type="containsText" dxfId="118" priority="119" operator="containsText" text="Alto">
      <formula>NOT(ISERROR(SEARCH("Alto",J131)))</formula>
    </cfRule>
    <cfRule type="containsText" dxfId="117" priority="120" operator="containsText" text="Extremo">
      <formula>NOT(ISERROR(SEARCH("Extremo",J131)))</formula>
    </cfRule>
  </conditionalFormatting>
  <conditionalFormatting sqref="J134:J135">
    <cfRule type="containsText" dxfId="116" priority="115" operator="containsText" text="Moderado">
      <formula>NOT(ISERROR(SEARCH("Moderado",J134)))</formula>
    </cfRule>
    <cfRule type="containsText" dxfId="115" priority="116" operator="containsText" text="Alto">
      <formula>NOT(ISERROR(SEARCH("Alto",J134)))</formula>
    </cfRule>
    <cfRule type="containsText" dxfId="114" priority="117" operator="containsText" text="Extremo">
      <formula>NOT(ISERROR(SEARCH("Extremo",J134)))</formula>
    </cfRule>
  </conditionalFormatting>
  <conditionalFormatting sqref="J137:J138">
    <cfRule type="containsText" dxfId="113" priority="112" operator="containsText" text="Moderado">
      <formula>NOT(ISERROR(SEARCH("Moderado",J137)))</formula>
    </cfRule>
    <cfRule type="containsText" dxfId="112" priority="113" operator="containsText" text="Alto">
      <formula>NOT(ISERROR(SEARCH("Alto",J137)))</formula>
    </cfRule>
    <cfRule type="containsText" dxfId="111" priority="114" operator="containsText" text="Extremo">
      <formula>NOT(ISERROR(SEARCH("Extremo",J137)))</formula>
    </cfRule>
  </conditionalFormatting>
  <conditionalFormatting sqref="J140:J141">
    <cfRule type="containsText" dxfId="110" priority="109" operator="containsText" text="Moderado">
      <formula>NOT(ISERROR(SEARCH("Moderado",J140)))</formula>
    </cfRule>
    <cfRule type="containsText" dxfId="109" priority="110" operator="containsText" text="Alto">
      <formula>NOT(ISERROR(SEARCH("Alto",J140)))</formula>
    </cfRule>
    <cfRule type="containsText" dxfId="108" priority="111" operator="containsText" text="Extremo">
      <formula>NOT(ISERROR(SEARCH("Extremo",J140)))</formula>
    </cfRule>
  </conditionalFormatting>
  <conditionalFormatting sqref="J143:J144">
    <cfRule type="containsText" dxfId="107" priority="106" operator="containsText" text="Moderado">
      <formula>NOT(ISERROR(SEARCH("Moderado",J143)))</formula>
    </cfRule>
    <cfRule type="containsText" dxfId="106" priority="107" operator="containsText" text="Alto">
      <formula>NOT(ISERROR(SEARCH("Alto",J143)))</formula>
    </cfRule>
    <cfRule type="containsText" dxfId="105" priority="108" operator="containsText" text="Extremo">
      <formula>NOT(ISERROR(SEARCH("Extremo",J143)))</formula>
    </cfRule>
  </conditionalFormatting>
  <conditionalFormatting sqref="J146:J147">
    <cfRule type="containsText" dxfId="104" priority="103" operator="containsText" text="Moderado">
      <formula>NOT(ISERROR(SEARCH("Moderado",J146)))</formula>
    </cfRule>
    <cfRule type="containsText" dxfId="103" priority="104" operator="containsText" text="Alto">
      <formula>NOT(ISERROR(SEARCH("Alto",J146)))</formula>
    </cfRule>
    <cfRule type="containsText" dxfId="102" priority="105" operator="containsText" text="Extremo">
      <formula>NOT(ISERROR(SEARCH("Extremo",J146)))</formula>
    </cfRule>
  </conditionalFormatting>
  <conditionalFormatting sqref="J149:J150">
    <cfRule type="containsText" dxfId="101" priority="100" operator="containsText" text="Moderado">
      <formula>NOT(ISERROR(SEARCH("Moderado",J149)))</formula>
    </cfRule>
    <cfRule type="containsText" dxfId="100" priority="101" operator="containsText" text="Alto">
      <formula>NOT(ISERROR(SEARCH("Alto",J149)))</formula>
    </cfRule>
    <cfRule type="containsText" dxfId="99" priority="102" operator="containsText" text="Extremo">
      <formula>NOT(ISERROR(SEARCH("Extremo",J149)))</formula>
    </cfRule>
  </conditionalFormatting>
  <conditionalFormatting sqref="J152:J153">
    <cfRule type="containsText" dxfId="98" priority="97" operator="containsText" text="Moderado">
      <formula>NOT(ISERROR(SEARCH("Moderado",J152)))</formula>
    </cfRule>
    <cfRule type="containsText" dxfId="97" priority="98" operator="containsText" text="Alto">
      <formula>NOT(ISERROR(SEARCH("Alto",J152)))</formula>
    </cfRule>
    <cfRule type="containsText" dxfId="96" priority="99" operator="containsText" text="Extremo">
      <formula>NOT(ISERROR(SEARCH("Extremo",J152)))</formula>
    </cfRule>
  </conditionalFormatting>
  <conditionalFormatting sqref="J155:J156">
    <cfRule type="containsText" dxfId="95" priority="94" operator="containsText" text="Moderado">
      <formula>NOT(ISERROR(SEARCH("Moderado",J155)))</formula>
    </cfRule>
    <cfRule type="containsText" dxfId="94" priority="95" operator="containsText" text="Alto">
      <formula>NOT(ISERROR(SEARCH("Alto",J155)))</formula>
    </cfRule>
    <cfRule type="containsText" dxfId="93" priority="96" operator="containsText" text="Extremo">
      <formula>NOT(ISERROR(SEARCH("Extremo",J155)))</formula>
    </cfRule>
  </conditionalFormatting>
  <conditionalFormatting sqref="J158:J159">
    <cfRule type="containsText" dxfId="92" priority="91" operator="containsText" text="Moderado">
      <formula>NOT(ISERROR(SEARCH("Moderado",J158)))</formula>
    </cfRule>
    <cfRule type="containsText" dxfId="91" priority="92" operator="containsText" text="Alto">
      <formula>NOT(ISERROR(SEARCH("Alto",J158)))</formula>
    </cfRule>
    <cfRule type="containsText" dxfId="90" priority="93" operator="containsText" text="Extremo">
      <formula>NOT(ISERROR(SEARCH("Extremo",J158)))</formula>
    </cfRule>
  </conditionalFormatting>
  <conditionalFormatting sqref="J164:J165">
    <cfRule type="containsText" dxfId="89" priority="88" operator="containsText" text="Moderado">
      <formula>NOT(ISERROR(SEARCH("Moderado",J164)))</formula>
    </cfRule>
    <cfRule type="containsText" dxfId="88" priority="89" operator="containsText" text="Alto">
      <formula>NOT(ISERROR(SEARCH("Alto",J164)))</formula>
    </cfRule>
    <cfRule type="containsText" dxfId="87" priority="90" operator="containsText" text="Extremo">
      <formula>NOT(ISERROR(SEARCH("Extremo",J164)))</formula>
    </cfRule>
  </conditionalFormatting>
  <conditionalFormatting sqref="J167:J168">
    <cfRule type="containsText" dxfId="86" priority="85" operator="containsText" text="Moderado">
      <formula>NOT(ISERROR(SEARCH("Moderado",J167)))</formula>
    </cfRule>
    <cfRule type="containsText" dxfId="85" priority="86" operator="containsText" text="Alto">
      <formula>NOT(ISERROR(SEARCH("Alto",J167)))</formula>
    </cfRule>
    <cfRule type="containsText" dxfId="84" priority="87" operator="containsText" text="Extremo">
      <formula>NOT(ISERROR(SEARCH("Extremo",J167)))</formula>
    </cfRule>
  </conditionalFormatting>
  <conditionalFormatting sqref="J176:J177">
    <cfRule type="containsText" dxfId="83" priority="82" operator="containsText" text="Moderado">
      <formula>NOT(ISERROR(SEARCH("Moderado",J176)))</formula>
    </cfRule>
    <cfRule type="containsText" dxfId="82" priority="83" operator="containsText" text="Alto">
      <formula>NOT(ISERROR(SEARCH("Alto",J176)))</formula>
    </cfRule>
    <cfRule type="containsText" dxfId="81" priority="84" operator="containsText" text="Extremo">
      <formula>NOT(ISERROR(SEARCH("Extremo",J176)))</formula>
    </cfRule>
  </conditionalFormatting>
  <conditionalFormatting sqref="J185:J186">
    <cfRule type="containsText" dxfId="80" priority="79" operator="containsText" text="Moderado">
      <formula>NOT(ISERROR(SEARCH("Moderado",J185)))</formula>
    </cfRule>
    <cfRule type="containsText" dxfId="79" priority="80" operator="containsText" text="Alto">
      <formula>NOT(ISERROR(SEARCH("Alto",J185)))</formula>
    </cfRule>
    <cfRule type="containsText" dxfId="78" priority="81" operator="containsText" text="Extremo">
      <formula>NOT(ISERROR(SEARCH("Extremo",J185)))</formula>
    </cfRule>
  </conditionalFormatting>
  <conditionalFormatting sqref="J191:J192">
    <cfRule type="containsText" dxfId="77" priority="76" operator="containsText" text="Moderado">
      <formula>NOT(ISERROR(SEARCH("Moderado",J191)))</formula>
    </cfRule>
    <cfRule type="containsText" dxfId="76" priority="77" operator="containsText" text="Alto">
      <formula>NOT(ISERROR(SEARCH("Alto",J191)))</formula>
    </cfRule>
    <cfRule type="containsText" dxfId="75" priority="78" operator="containsText" text="Extremo">
      <formula>NOT(ISERROR(SEARCH("Extremo",J191)))</formula>
    </cfRule>
  </conditionalFormatting>
  <conditionalFormatting sqref="J194:J195">
    <cfRule type="containsText" dxfId="74" priority="73" operator="containsText" text="Moderado">
      <formula>NOT(ISERROR(SEARCH("Moderado",J194)))</formula>
    </cfRule>
    <cfRule type="containsText" dxfId="73" priority="74" operator="containsText" text="Alto">
      <formula>NOT(ISERROR(SEARCH("Alto",J194)))</formula>
    </cfRule>
    <cfRule type="containsText" dxfId="72" priority="75" operator="containsText" text="Extremo">
      <formula>NOT(ISERROR(SEARCH("Extremo",J194)))</formula>
    </cfRule>
  </conditionalFormatting>
  <conditionalFormatting sqref="J212:J213">
    <cfRule type="containsText" dxfId="71" priority="70" operator="containsText" text="Moderado">
      <formula>NOT(ISERROR(SEARCH("Moderado",J212)))</formula>
    </cfRule>
    <cfRule type="containsText" dxfId="70" priority="71" operator="containsText" text="Alto">
      <formula>NOT(ISERROR(SEARCH("Alto",J212)))</formula>
    </cfRule>
    <cfRule type="containsText" dxfId="69" priority="72" operator="containsText" text="Extremo">
      <formula>NOT(ISERROR(SEARCH("Extremo",J212)))</formula>
    </cfRule>
  </conditionalFormatting>
  <conditionalFormatting sqref="J218:J219">
    <cfRule type="containsText" dxfId="68" priority="67" operator="containsText" text="Moderado">
      <formula>NOT(ISERROR(SEARCH("Moderado",J218)))</formula>
    </cfRule>
    <cfRule type="containsText" dxfId="67" priority="68" operator="containsText" text="Alto">
      <formula>NOT(ISERROR(SEARCH("Alto",J218)))</formula>
    </cfRule>
    <cfRule type="containsText" dxfId="66" priority="69" operator="containsText" text="Extremo">
      <formula>NOT(ISERROR(SEARCH("Extremo",J218)))</formula>
    </cfRule>
  </conditionalFormatting>
  <conditionalFormatting sqref="J221:J222">
    <cfRule type="containsText" dxfId="65" priority="64" operator="containsText" text="Moderado">
      <formula>NOT(ISERROR(SEARCH("Moderado",J221)))</formula>
    </cfRule>
    <cfRule type="containsText" dxfId="64" priority="65" operator="containsText" text="Alto">
      <formula>NOT(ISERROR(SEARCH("Alto",J221)))</formula>
    </cfRule>
    <cfRule type="containsText" dxfId="63" priority="66" operator="containsText" text="Extremo">
      <formula>NOT(ISERROR(SEARCH("Extremo",J221)))</formula>
    </cfRule>
  </conditionalFormatting>
  <conditionalFormatting sqref="J224:J225">
    <cfRule type="containsText" dxfId="62" priority="61" operator="containsText" text="Moderado">
      <formula>NOT(ISERROR(SEARCH("Moderado",J224)))</formula>
    </cfRule>
    <cfRule type="containsText" dxfId="61" priority="62" operator="containsText" text="Alto">
      <formula>NOT(ISERROR(SEARCH("Alto",J224)))</formula>
    </cfRule>
    <cfRule type="containsText" dxfId="60" priority="63" operator="containsText" text="Extremo">
      <formula>NOT(ISERROR(SEARCH("Extremo",J224)))</formula>
    </cfRule>
  </conditionalFormatting>
  <conditionalFormatting sqref="J227:J228">
    <cfRule type="containsText" dxfId="59" priority="58" operator="containsText" text="Moderado">
      <formula>NOT(ISERROR(SEARCH("Moderado",J227)))</formula>
    </cfRule>
    <cfRule type="containsText" dxfId="58" priority="59" operator="containsText" text="Alto">
      <formula>NOT(ISERROR(SEARCH("Alto",J227)))</formula>
    </cfRule>
    <cfRule type="containsText" dxfId="57" priority="60" operator="containsText" text="Extremo">
      <formula>NOT(ISERROR(SEARCH("Extremo",J227)))</formula>
    </cfRule>
  </conditionalFormatting>
  <conditionalFormatting sqref="J215:J216">
    <cfRule type="containsText" dxfId="56" priority="55" operator="containsText" text="Moderado">
      <formula>NOT(ISERROR(SEARCH("Moderado",J215)))</formula>
    </cfRule>
    <cfRule type="containsText" dxfId="55" priority="56" operator="containsText" text="Alto">
      <formula>NOT(ISERROR(SEARCH("Alto",J215)))</formula>
    </cfRule>
    <cfRule type="containsText" dxfId="54" priority="57" operator="containsText" text="Extremo">
      <formula>NOT(ISERROR(SEARCH("Extremo",J215)))</formula>
    </cfRule>
  </conditionalFormatting>
  <conditionalFormatting sqref="J209:J210">
    <cfRule type="containsText" dxfId="53" priority="52" operator="containsText" text="Moderado">
      <formula>NOT(ISERROR(SEARCH("Moderado",J209)))</formula>
    </cfRule>
    <cfRule type="containsText" dxfId="52" priority="53" operator="containsText" text="Alto">
      <formula>NOT(ISERROR(SEARCH("Alto",J209)))</formula>
    </cfRule>
    <cfRule type="containsText" dxfId="51" priority="54" operator="containsText" text="Extremo">
      <formula>NOT(ISERROR(SEARCH("Extremo",J209)))</formula>
    </cfRule>
  </conditionalFormatting>
  <conditionalFormatting sqref="J206:J207">
    <cfRule type="containsText" dxfId="50" priority="49" operator="containsText" text="Moderado">
      <formula>NOT(ISERROR(SEARCH("Moderado",J206)))</formula>
    </cfRule>
    <cfRule type="containsText" dxfId="49" priority="50" operator="containsText" text="Alto">
      <formula>NOT(ISERROR(SEARCH("Alto",J206)))</formula>
    </cfRule>
    <cfRule type="containsText" dxfId="48" priority="51" operator="containsText" text="Extremo">
      <formula>NOT(ISERROR(SEARCH("Extremo",J206)))</formula>
    </cfRule>
  </conditionalFormatting>
  <conditionalFormatting sqref="J203:J204">
    <cfRule type="containsText" dxfId="47" priority="46" operator="containsText" text="Moderado">
      <formula>NOT(ISERROR(SEARCH("Moderado",J203)))</formula>
    </cfRule>
    <cfRule type="containsText" dxfId="46" priority="47" operator="containsText" text="Alto">
      <formula>NOT(ISERROR(SEARCH("Alto",J203)))</formula>
    </cfRule>
    <cfRule type="containsText" dxfId="45" priority="48" operator="containsText" text="Extremo">
      <formula>NOT(ISERROR(SEARCH("Extremo",J203)))</formula>
    </cfRule>
  </conditionalFormatting>
  <conditionalFormatting sqref="J200:J201">
    <cfRule type="containsText" dxfId="44" priority="43" operator="containsText" text="Moderado">
      <formula>NOT(ISERROR(SEARCH("Moderado",J200)))</formula>
    </cfRule>
    <cfRule type="containsText" dxfId="43" priority="44" operator="containsText" text="Alto">
      <formula>NOT(ISERROR(SEARCH("Alto",J200)))</formula>
    </cfRule>
    <cfRule type="containsText" dxfId="42" priority="45" operator="containsText" text="Extremo">
      <formula>NOT(ISERROR(SEARCH("Extremo",J200)))</formula>
    </cfRule>
  </conditionalFormatting>
  <conditionalFormatting sqref="J197:J198">
    <cfRule type="containsText" dxfId="41" priority="40" operator="containsText" text="Moderado">
      <formula>NOT(ISERROR(SEARCH("Moderado",J197)))</formula>
    </cfRule>
    <cfRule type="containsText" dxfId="40" priority="41" operator="containsText" text="Alto">
      <formula>NOT(ISERROR(SEARCH("Alto",J197)))</formula>
    </cfRule>
    <cfRule type="containsText" dxfId="39" priority="42" operator="containsText" text="Extremo">
      <formula>NOT(ISERROR(SEARCH("Extremo",J197)))</formula>
    </cfRule>
  </conditionalFormatting>
  <conditionalFormatting sqref="J188:J189">
    <cfRule type="containsText" dxfId="38" priority="37" operator="containsText" text="Moderado">
      <formula>NOT(ISERROR(SEARCH("Moderado",J188)))</formula>
    </cfRule>
    <cfRule type="containsText" dxfId="37" priority="38" operator="containsText" text="Alto">
      <formula>NOT(ISERROR(SEARCH("Alto",J188)))</formula>
    </cfRule>
    <cfRule type="containsText" dxfId="36" priority="39" operator="containsText" text="Extremo">
      <formula>NOT(ISERROR(SEARCH("Extremo",J188)))</formula>
    </cfRule>
  </conditionalFormatting>
  <conditionalFormatting sqref="J182:J183">
    <cfRule type="containsText" dxfId="35" priority="34" operator="containsText" text="Moderado">
      <formula>NOT(ISERROR(SEARCH("Moderado",J182)))</formula>
    </cfRule>
    <cfRule type="containsText" dxfId="34" priority="35" operator="containsText" text="Alto">
      <formula>NOT(ISERROR(SEARCH("Alto",J182)))</formula>
    </cfRule>
    <cfRule type="containsText" dxfId="33" priority="36" operator="containsText" text="Extremo">
      <formula>NOT(ISERROR(SEARCH("Extremo",J182)))</formula>
    </cfRule>
  </conditionalFormatting>
  <conditionalFormatting sqref="J173:J174">
    <cfRule type="containsText" dxfId="32" priority="31" operator="containsText" text="Moderado">
      <formula>NOT(ISERROR(SEARCH("Moderado",J173)))</formula>
    </cfRule>
    <cfRule type="containsText" dxfId="31" priority="32" operator="containsText" text="Alto">
      <formula>NOT(ISERROR(SEARCH("Alto",J173)))</formula>
    </cfRule>
    <cfRule type="containsText" dxfId="30" priority="33" operator="containsText" text="Extremo">
      <formula>NOT(ISERROR(SEARCH("Extremo",J173)))</formula>
    </cfRule>
  </conditionalFormatting>
  <conditionalFormatting sqref="J161:J162">
    <cfRule type="containsText" dxfId="29" priority="28" operator="containsText" text="Moderado">
      <formula>NOT(ISERROR(SEARCH("Moderado",J161)))</formula>
    </cfRule>
    <cfRule type="containsText" dxfId="28" priority="29" operator="containsText" text="Alto">
      <formula>NOT(ISERROR(SEARCH("Alto",J161)))</formula>
    </cfRule>
    <cfRule type="containsText" dxfId="27" priority="30" operator="containsText" text="Extremo">
      <formula>NOT(ISERROR(SEARCH("Extremo",J161)))</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0:J171">
    <cfRule type="containsText" dxfId="5" priority="4" operator="containsText" text="Moderado">
      <formula>NOT(ISERROR(SEARCH("Moderado",J170)))</formula>
    </cfRule>
    <cfRule type="containsText" dxfId="4" priority="5" operator="containsText" text="Alto">
      <formula>NOT(ISERROR(SEARCH("Alto",J170)))</formula>
    </cfRule>
    <cfRule type="containsText" dxfId="3" priority="6" operator="containsText" text="Extremo">
      <formula>NOT(ISERROR(SEARCH("Extremo",J170)))</formula>
    </cfRule>
  </conditionalFormatting>
  <conditionalFormatting sqref="J179:J180">
    <cfRule type="containsText" dxfId="2" priority="1" operator="containsText" text="Moderado">
      <formula>NOT(ISERROR(SEARCH("Moderado",J179)))</formula>
    </cfRule>
    <cfRule type="containsText" dxfId="1" priority="2" operator="containsText" text="Alto">
      <formula>NOT(ISERROR(SEARCH("Alto",J179)))</formula>
    </cfRule>
    <cfRule type="containsText" dxfId="0" priority="3" operator="containsText" text="Extremo">
      <formula>NOT(ISERROR(SEARCH("Extremo",J179)))</formula>
    </cfRule>
  </conditionalFormatting>
  <hyperlinks>
    <hyperlink ref="AT27" r:id="rId1" display="https://agenciadetierras-my.sharepoint.com/:f:/g/personal/ingri_vallejo_agenciadetierras_gov_co/Er16WEHQN65HmlB70rg_gLEBQJ8HFR_xBxvQ1Pnqf59YlA?e=Xvfby8 " xr:uid="{8534CB89-DB8A-4AE9-989A-6853D3120729}"/>
    <hyperlink ref="AT26" r:id="rId2" display="https://agenciadetierras-my.sharepoint.com/:f:/g/personal/ingri_vallejo_agenciadetierras_gov_co/EuhV02JP2ZdIoIpOouKLYkwBpCHUsbvmoOFhfbuSMkXcZA?e=sEXT2d " xr:uid="{55D868C0-DF3D-4BFB-BDE9-20260557BF94}"/>
    <hyperlink ref="AT23" r:id="rId3" display="https://www.agenciadetierras.gov.co/wp-content/uploads/2019/09/Manual-Agencia-de-Tierras-Web-Intranet-1.pdf " xr:uid="{8BD8940A-6F67-440C-BECF-CF3437DC8342}"/>
    <hyperlink ref="AT20" r:id="rId4" display="https://www.agenciadetierras.gov.co/wp-content/uploads/2018/05/COGGI-P-001-POLITICA-DE-COMUNICACION-INTERNA-Y-EXTERNA.pdf _x000a_" xr:uid="{F290FABC-EB66-41D0-B58D-52462946F31E}"/>
    <hyperlink ref="AT128" r:id="rId5" display="http://intranet.agenciadetierras.gov.co/wp-content/uploads/2020/07/GINFO-P-009-GENERACI%C3%93N-COPIAS-DE-RESPALDO-DE-LA-INFORMACI%C3%93N-CRITICA-DE-LA-ANT.pdf " xr:uid="{9A83D4D7-9837-42D4-939A-891B669EBCE7}"/>
    <hyperlink ref="AT113" r:id="rId6" display="http://intranet.agenciadetierras.gov.co/index.php/gestion-de-la-informacion/" xr:uid="{9C853BA5-FD31-4218-8666-AFBD524DD1FF}"/>
    <hyperlink ref="AT116" r:id="rId7" display="http://intranet.agenciadetierras.gov.co/index.php/gestion-de-la-informacion/ " xr:uid="{D3036EA3-FF1F-46C6-8E26-6A6FA34C3A28}"/>
    <hyperlink ref="AT119" r:id="rId8" display="http://intranet.agenciadetierras.gov.co/index.php/gestion-de-la-informacion/" xr:uid="{A88907A1-7373-4F67-B139-E427A08B7094}"/>
    <hyperlink ref="AT120" r:id="rId9" display="http://intranet.agenciadetierras.gov.co/index.php/gestion-de-la-informacion/" xr:uid="{BC94957F-214F-448E-86E9-F618BBA217EB}"/>
    <hyperlink ref="AT44" r:id="rId10" display="http://intranet.agenciadetierras.gov.co/wp-content/uploads/2019/05/INTI-P-001-CONTROL-DE-LA-INFORMACI%C3%93N-DOCUMENTADA-V-2-1.pdf" xr:uid="{800446F7-11B1-42DB-B701-6363D3F5C6B5}"/>
    <hyperlink ref="AT218" r:id="rId11" display="http://intranet.agenciadetierras.gov.co/wp-content/uploads/2020/11/SEYM-P-003-CONTROL-DE-CALIDAD-Y-DE-SALIDAS-NO-CONFORMES-.pdf" xr:uid="{1A194DAB-527D-428B-84FC-39355C79AD08}"/>
  </hyperlinks>
  <pageMargins left="0.7" right="0.7" top="0.75" bottom="0.75" header="0.3" footer="0.3"/>
  <pageSetup orientation="portrait" horizontalDpi="4294967295" verticalDpi="4294967295" r:id="rId12"/>
  <drawing r:id="rId1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C1" zoomScale="70" zoomScaleNormal="70" workbookViewId="0">
      <pane ySplit="6" topLeftCell="A7" activePane="bottomLeft" state="frozen"/>
      <selection pane="bottomLeft" activeCell="H20" sqref="H20"/>
    </sheetView>
  </sheetViews>
  <sheetFormatPr baseColWidth="10" defaultColWidth="11.42578125" defaultRowHeight="15.75" x14ac:dyDescent="0.25"/>
  <cols>
    <col min="1" max="1" width="2" style="1" customWidth="1"/>
    <col min="2" max="2" width="14.140625" style="112" customWidth="1"/>
    <col min="3" max="3" width="14.85546875" style="112" customWidth="1"/>
    <col min="4" max="4" width="11.42578125" style="112"/>
    <col min="5" max="5" width="13" style="112" customWidth="1"/>
    <col min="6" max="7" width="38.7109375" style="112" customWidth="1"/>
    <col min="8" max="8" width="121.7109375" style="112" customWidth="1"/>
    <col min="9" max="9" width="80.7109375" style="112" customWidth="1"/>
    <col min="10" max="10" width="48.7109375" style="112" customWidth="1"/>
    <col min="11" max="11" width="47.5703125" style="112" customWidth="1"/>
    <col min="12" max="12" width="4.28515625" style="112" customWidth="1"/>
    <col min="13" max="13" width="41.85546875" style="112" customWidth="1"/>
    <col min="14" max="16384" width="11.42578125" style="1"/>
  </cols>
  <sheetData>
    <row r="1" spans="2:13" ht="9.75" customHeight="1" thickBot="1" x14ac:dyDescent="0.3"/>
    <row r="2" spans="2:13" s="2" customFormat="1" ht="39" customHeight="1" x14ac:dyDescent="0.25">
      <c r="B2" s="652"/>
      <c r="C2" s="653"/>
      <c r="D2" s="658" t="s">
        <v>148</v>
      </c>
      <c r="E2" s="658"/>
      <c r="F2" s="734" t="s">
        <v>585</v>
      </c>
      <c r="G2" s="735"/>
      <c r="H2" s="735"/>
      <c r="I2" s="735"/>
      <c r="J2" s="736"/>
      <c r="K2" s="728" t="s">
        <v>149</v>
      </c>
      <c r="L2" s="729"/>
      <c r="M2" s="140" t="s">
        <v>588</v>
      </c>
    </row>
    <row r="3" spans="2:13" s="2" customFormat="1" ht="27.75" customHeight="1" x14ac:dyDescent="0.25">
      <c r="B3" s="654"/>
      <c r="C3" s="655"/>
      <c r="D3" s="659" t="s">
        <v>150</v>
      </c>
      <c r="E3" s="659"/>
      <c r="F3" s="992" t="s">
        <v>586</v>
      </c>
      <c r="G3" s="993"/>
      <c r="H3" s="993"/>
      <c r="I3" s="993"/>
      <c r="J3" s="994"/>
      <c r="K3" s="730" t="s">
        <v>151</v>
      </c>
      <c r="L3" s="731"/>
      <c r="M3" s="141">
        <v>2</v>
      </c>
    </row>
    <row r="4" spans="2:13" s="2" customFormat="1" ht="42" customHeight="1" thickBot="1" x14ac:dyDescent="0.3">
      <c r="B4" s="656"/>
      <c r="C4" s="657"/>
      <c r="D4" s="660" t="s">
        <v>152</v>
      </c>
      <c r="E4" s="660"/>
      <c r="F4" s="989" t="s">
        <v>587</v>
      </c>
      <c r="G4" s="990"/>
      <c r="H4" s="990"/>
      <c r="I4" s="990"/>
      <c r="J4" s="991"/>
      <c r="K4" s="995" t="s">
        <v>874</v>
      </c>
      <c r="L4" s="996"/>
      <c r="M4" s="142">
        <v>43776</v>
      </c>
    </row>
    <row r="5" spans="2:13" ht="23.25" customHeight="1" thickBot="1" x14ac:dyDescent="0.3">
      <c r="B5" s="188"/>
      <c r="C5" s="189"/>
      <c r="D5" s="189"/>
      <c r="E5" s="189"/>
      <c r="F5" s="594" t="s">
        <v>797</v>
      </c>
      <c r="G5" s="594"/>
      <c r="H5" s="594"/>
      <c r="I5" s="594"/>
      <c r="J5" s="594"/>
      <c r="K5" s="189"/>
      <c r="L5" s="189"/>
      <c r="M5" s="190"/>
    </row>
    <row r="6" spans="2:13" ht="117" customHeight="1" x14ac:dyDescent="0.25">
      <c r="B6" s="725" t="s">
        <v>817</v>
      </c>
      <c r="C6" s="726"/>
      <c r="D6" s="726"/>
      <c r="E6" s="726"/>
      <c r="F6" s="726"/>
      <c r="G6" s="726"/>
      <c r="H6" s="726"/>
      <c r="I6" s="726"/>
      <c r="J6" s="726"/>
      <c r="K6" s="726"/>
      <c r="L6" s="726"/>
      <c r="M6" s="727"/>
    </row>
    <row r="7" spans="2:13" ht="42" customHeight="1" x14ac:dyDescent="0.25">
      <c r="B7" s="191"/>
      <c r="C7" s="192"/>
      <c r="D7" s="192"/>
      <c r="E7" s="192"/>
      <c r="F7" s="192"/>
      <c r="G7" s="192"/>
      <c r="H7" s="192"/>
      <c r="I7" s="192"/>
      <c r="J7" s="192"/>
      <c r="K7" s="192"/>
      <c r="L7" s="192"/>
      <c r="M7" s="193"/>
    </row>
    <row r="8" spans="2:13" ht="42" customHeight="1" x14ac:dyDescent="0.25">
      <c r="B8" s="191"/>
      <c r="C8" s="192"/>
      <c r="D8" s="192"/>
      <c r="E8" s="194" t="s">
        <v>61</v>
      </c>
      <c r="F8" s="194" t="s">
        <v>294</v>
      </c>
      <c r="G8" s="194" t="s">
        <v>290</v>
      </c>
      <c r="H8" s="194" t="s">
        <v>295</v>
      </c>
      <c r="I8" s="987" t="s">
        <v>296</v>
      </c>
      <c r="J8" s="988"/>
      <c r="K8" s="194" t="s">
        <v>297</v>
      </c>
      <c r="L8" s="192"/>
      <c r="M8" s="193"/>
    </row>
    <row r="9" spans="2:13" ht="15" x14ac:dyDescent="0.25">
      <c r="B9" s="191"/>
      <c r="C9" s="192"/>
      <c r="D9" s="192"/>
      <c r="E9" s="131">
        <v>1</v>
      </c>
      <c r="F9" s="131"/>
      <c r="G9" s="131"/>
      <c r="H9" s="131"/>
      <c r="I9" s="985"/>
      <c r="J9" s="986"/>
      <c r="K9" s="134"/>
      <c r="L9" s="192"/>
      <c r="M9" s="193"/>
    </row>
    <row r="10" spans="2:13" ht="15" x14ac:dyDescent="0.25">
      <c r="B10" s="191"/>
      <c r="C10" s="192"/>
      <c r="D10" s="192"/>
      <c r="E10" s="131">
        <v>2</v>
      </c>
      <c r="F10" s="131"/>
      <c r="G10" s="131"/>
      <c r="H10" s="131"/>
      <c r="I10" s="985"/>
      <c r="J10" s="986"/>
      <c r="K10" s="134"/>
      <c r="L10" s="192"/>
      <c r="M10" s="193"/>
    </row>
    <row r="11" spans="2:13" ht="15" x14ac:dyDescent="0.25">
      <c r="B11" s="191"/>
      <c r="C11" s="192"/>
      <c r="D11" s="192"/>
      <c r="E11" s="131">
        <v>3</v>
      </c>
      <c r="F11" s="131"/>
      <c r="G11" s="131"/>
      <c r="H11" s="131"/>
      <c r="I11" s="985"/>
      <c r="J11" s="986"/>
      <c r="K11" s="134"/>
      <c r="L11" s="192"/>
      <c r="M11" s="193"/>
    </row>
    <row r="12" spans="2:13" ht="15" x14ac:dyDescent="0.25">
      <c r="B12" s="191"/>
      <c r="C12" s="192"/>
      <c r="D12" s="192"/>
      <c r="E12" s="131">
        <v>4</v>
      </c>
      <c r="F12" s="131"/>
      <c r="G12" s="131"/>
      <c r="H12" s="131"/>
      <c r="I12" s="985"/>
      <c r="J12" s="986"/>
      <c r="K12" s="134"/>
      <c r="L12" s="192"/>
      <c r="M12" s="193"/>
    </row>
    <row r="13" spans="2:13" ht="15" x14ac:dyDescent="0.25">
      <c r="B13" s="191"/>
      <c r="C13" s="192"/>
      <c r="D13" s="192"/>
      <c r="E13" s="131">
        <v>5</v>
      </c>
      <c r="F13" s="131"/>
      <c r="G13" s="131"/>
      <c r="H13" s="131"/>
      <c r="I13" s="985"/>
      <c r="J13" s="986"/>
      <c r="K13" s="134"/>
      <c r="L13" s="192"/>
      <c r="M13" s="193"/>
    </row>
    <row r="14" spans="2:13" ht="15" x14ac:dyDescent="0.25">
      <c r="B14" s="191"/>
      <c r="C14" s="192"/>
      <c r="D14" s="192"/>
      <c r="E14" s="131">
        <v>6</v>
      </c>
      <c r="F14" s="131"/>
      <c r="G14" s="131"/>
      <c r="H14" s="131"/>
      <c r="I14" s="985"/>
      <c r="J14" s="986"/>
      <c r="K14" s="134"/>
      <c r="L14" s="192"/>
      <c r="M14" s="193"/>
    </row>
    <row r="15" spans="2:13" ht="15" x14ac:dyDescent="0.25">
      <c r="B15" s="191"/>
      <c r="C15" s="192"/>
      <c r="D15" s="192"/>
      <c r="E15" s="131">
        <v>7</v>
      </c>
      <c r="F15" s="131"/>
      <c r="G15" s="131"/>
      <c r="H15" s="131"/>
      <c r="I15" s="985"/>
      <c r="J15" s="986"/>
      <c r="K15" s="134"/>
      <c r="L15" s="192"/>
      <c r="M15" s="193"/>
    </row>
    <row r="16" spans="2:13" ht="15" x14ac:dyDescent="0.25">
      <c r="B16" s="191"/>
      <c r="C16" s="192"/>
      <c r="D16" s="192"/>
      <c r="E16" s="131">
        <v>8</v>
      </c>
      <c r="F16" s="131"/>
      <c r="G16" s="131"/>
      <c r="H16" s="131"/>
      <c r="I16" s="985"/>
      <c r="J16" s="986"/>
      <c r="K16" s="134"/>
      <c r="L16" s="192"/>
      <c r="M16" s="193"/>
    </row>
    <row r="17" spans="2:13" ht="15" x14ac:dyDescent="0.25">
      <c r="B17" s="191"/>
      <c r="C17" s="192"/>
      <c r="D17" s="192"/>
      <c r="E17" s="131">
        <v>9</v>
      </c>
      <c r="F17" s="131"/>
      <c r="G17" s="131"/>
      <c r="H17" s="131"/>
      <c r="I17" s="985"/>
      <c r="J17" s="986"/>
      <c r="K17" s="134"/>
      <c r="L17" s="192"/>
      <c r="M17" s="193"/>
    </row>
    <row r="18" spans="2:13" ht="15" x14ac:dyDescent="0.25">
      <c r="B18" s="191"/>
      <c r="C18" s="192"/>
      <c r="D18" s="192"/>
      <c r="E18" s="131">
        <v>10</v>
      </c>
      <c r="F18" s="131"/>
      <c r="G18" s="131"/>
      <c r="H18" s="131"/>
      <c r="I18" s="985"/>
      <c r="J18" s="986"/>
      <c r="K18" s="134"/>
      <c r="L18" s="192"/>
      <c r="M18" s="193"/>
    </row>
    <row r="19" spans="2:13" ht="42" customHeight="1" x14ac:dyDescent="0.25">
      <c r="B19" s="191"/>
      <c r="C19" s="192"/>
      <c r="D19" s="192"/>
      <c r="E19" s="192"/>
      <c r="F19" s="192"/>
      <c r="G19" s="192"/>
      <c r="H19" s="192"/>
      <c r="I19" s="192"/>
      <c r="J19" s="192"/>
      <c r="K19" s="192"/>
      <c r="L19" s="192"/>
      <c r="M19" s="193"/>
    </row>
    <row r="20" spans="2:13" ht="27.75" customHeight="1" x14ac:dyDescent="0.25">
      <c r="B20" s="119"/>
      <c r="C20" s="82"/>
      <c r="D20" s="82"/>
      <c r="E20" s="82"/>
      <c r="F20" s="82"/>
      <c r="G20" s="82"/>
      <c r="H20" s="82"/>
      <c r="I20" s="82"/>
      <c r="J20" s="82"/>
      <c r="K20" s="82"/>
      <c r="L20" s="82"/>
      <c r="M20" s="121"/>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D4:E4"/>
    <mergeCell ref="F4:J4"/>
    <mergeCell ref="B6:M6"/>
    <mergeCell ref="B2:C4"/>
    <mergeCell ref="D2:E2"/>
    <mergeCell ref="F2:J2"/>
    <mergeCell ref="K2:L2"/>
    <mergeCell ref="D3:E3"/>
    <mergeCell ref="F3:J3"/>
    <mergeCell ref="K3:L3"/>
    <mergeCell ref="K4:L4"/>
    <mergeCell ref="F5:J5"/>
    <mergeCell ref="I8:J8"/>
    <mergeCell ref="I9:J9"/>
    <mergeCell ref="I10:J10"/>
    <mergeCell ref="I11:J11"/>
    <mergeCell ref="I12:J12"/>
    <mergeCell ref="I18:J18"/>
    <mergeCell ref="I13:J13"/>
    <mergeCell ref="I14:J14"/>
    <mergeCell ref="I15:J15"/>
    <mergeCell ref="I16:J16"/>
    <mergeCell ref="I17:J17"/>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topLeftCell="C1" zoomScale="50" zoomScaleNormal="50" workbookViewId="0">
      <selection activeCell="F3" sqref="F3:M3"/>
    </sheetView>
  </sheetViews>
  <sheetFormatPr baseColWidth="10" defaultColWidth="11.42578125" defaultRowHeight="15" x14ac:dyDescent="0.25"/>
  <cols>
    <col min="1" max="1" width="4.5703125" style="1" customWidth="1"/>
    <col min="2" max="2" width="35" style="164" customWidth="1"/>
    <col min="3" max="3" width="9.7109375" style="164" customWidth="1"/>
    <col min="4" max="4" width="35" style="164" customWidth="1"/>
    <col min="5" max="5" width="17.28515625" style="164" customWidth="1"/>
    <col min="6" max="8" width="35" style="164" customWidth="1"/>
    <col min="9" max="9" width="41.7109375" style="164" customWidth="1"/>
    <col min="10" max="10" width="23.5703125" style="164" customWidth="1"/>
    <col min="11" max="11" width="88.7109375" style="164" customWidth="1"/>
    <col min="12" max="12" width="35.85546875" style="164" customWidth="1"/>
    <col min="13" max="13" width="50.5703125" style="164" customWidth="1"/>
    <col min="14" max="14" width="9.140625" style="164"/>
    <col min="15" max="16" width="11.42578125" style="164"/>
    <col min="17" max="17" width="5.28515625" style="164" customWidth="1"/>
    <col min="18" max="19" width="5.85546875" style="164" customWidth="1"/>
    <col min="20" max="20" width="5.140625" style="164" customWidth="1"/>
    <col min="21" max="21" width="5" style="164" customWidth="1"/>
    <col min="22" max="22" width="5.7109375" style="164" customWidth="1"/>
    <col min="23" max="23" width="6" style="164" customWidth="1"/>
    <col min="24" max="24" width="5.28515625" style="164" customWidth="1"/>
    <col min="25" max="25" width="5.7109375" style="164" customWidth="1"/>
    <col min="26" max="26" width="5.28515625" style="164" customWidth="1"/>
    <col min="27" max="27" width="5.7109375" style="164" customWidth="1"/>
    <col min="28" max="28" width="6.28515625" style="164" customWidth="1"/>
    <col min="29" max="16384" width="11.42578125" style="1"/>
  </cols>
  <sheetData>
    <row r="1" spans="2:28" ht="9.75" customHeight="1" x14ac:dyDescent="0.25"/>
    <row r="2" spans="2:28" s="2" customFormat="1" ht="39" customHeight="1" x14ac:dyDescent="0.25">
      <c r="B2" s="655"/>
      <c r="C2" s="655"/>
      <c r="D2" s="659" t="s">
        <v>148</v>
      </c>
      <c r="E2" s="659"/>
      <c r="F2" s="1001" t="s">
        <v>585</v>
      </c>
      <c r="G2" s="1001"/>
      <c r="H2" s="1001"/>
      <c r="I2" s="1001"/>
      <c r="J2" s="1001"/>
      <c r="K2" s="1001"/>
      <c r="L2" s="1001"/>
      <c r="M2" s="1001"/>
      <c r="N2" s="659" t="s">
        <v>149</v>
      </c>
      <c r="O2" s="659"/>
      <c r="P2" s="659"/>
      <c r="Q2" s="659"/>
      <c r="R2" s="659"/>
      <c r="S2" s="1003" t="s">
        <v>588</v>
      </c>
      <c r="T2" s="1004"/>
      <c r="U2" s="1004"/>
      <c r="V2" s="1004"/>
      <c r="W2" s="1004"/>
      <c r="X2" s="1004"/>
      <c r="Y2" s="1004"/>
      <c r="Z2" s="1004"/>
      <c r="AA2" s="1004"/>
      <c r="AB2" s="1004"/>
    </row>
    <row r="3" spans="2:28" s="2" customFormat="1" ht="27.75" customHeight="1" x14ac:dyDescent="0.25">
      <c r="B3" s="655"/>
      <c r="C3" s="655"/>
      <c r="D3" s="659" t="s">
        <v>150</v>
      </c>
      <c r="E3" s="659"/>
      <c r="F3" s="997" t="s">
        <v>586</v>
      </c>
      <c r="G3" s="997"/>
      <c r="H3" s="997"/>
      <c r="I3" s="997"/>
      <c r="J3" s="997"/>
      <c r="K3" s="997"/>
      <c r="L3" s="997"/>
      <c r="M3" s="997"/>
      <c r="N3" s="659" t="s">
        <v>151</v>
      </c>
      <c r="O3" s="659"/>
      <c r="P3" s="659"/>
      <c r="Q3" s="659"/>
      <c r="R3" s="659"/>
      <c r="S3" s="1003">
        <v>2</v>
      </c>
      <c r="T3" s="1003"/>
      <c r="U3" s="1003"/>
      <c r="V3" s="1003"/>
      <c r="W3" s="1003"/>
      <c r="X3" s="1003"/>
      <c r="Y3" s="1003"/>
      <c r="Z3" s="1003"/>
      <c r="AA3" s="1003"/>
      <c r="AB3" s="1003"/>
    </row>
    <row r="4" spans="2:28" s="2" customFormat="1" ht="42" customHeight="1" x14ac:dyDescent="0.25">
      <c r="B4" s="655"/>
      <c r="C4" s="655"/>
      <c r="D4" s="659" t="s">
        <v>152</v>
      </c>
      <c r="E4" s="659"/>
      <c r="F4" s="997" t="s">
        <v>587</v>
      </c>
      <c r="G4" s="997"/>
      <c r="H4" s="997"/>
      <c r="I4" s="997"/>
      <c r="J4" s="997"/>
      <c r="K4" s="997"/>
      <c r="L4" s="997"/>
      <c r="M4" s="997"/>
      <c r="N4" s="659" t="s">
        <v>573</v>
      </c>
      <c r="O4" s="659"/>
      <c r="P4" s="659"/>
      <c r="Q4" s="659"/>
      <c r="R4" s="659"/>
      <c r="S4" s="1005">
        <v>43776</v>
      </c>
      <c r="T4" s="1003"/>
      <c r="U4" s="1003"/>
      <c r="V4" s="1003"/>
      <c r="W4" s="1003"/>
      <c r="X4" s="1003"/>
      <c r="Y4" s="1003"/>
      <c r="Z4" s="1003"/>
      <c r="AA4" s="1003"/>
      <c r="AB4" s="1003"/>
    </row>
    <row r="5" spans="2:28" ht="42" customHeight="1" x14ac:dyDescent="0.25">
      <c r="B5" s="1002" t="s">
        <v>852</v>
      </c>
      <c r="C5" s="1002"/>
      <c r="D5" s="1002"/>
      <c r="E5" s="1002"/>
      <c r="F5" s="1002"/>
      <c r="G5" s="1002"/>
      <c r="H5" s="1002"/>
      <c r="I5" s="1002"/>
      <c r="J5" s="1002"/>
      <c r="K5" s="1002"/>
      <c r="L5" s="1002"/>
      <c r="M5" s="1002"/>
      <c r="N5" s="1002"/>
      <c r="O5" s="1002"/>
      <c r="P5" s="1002"/>
      <c r="Q5" s="1002"/>
      <c r="R5" s="1002"/>
      <c r="S5" s="1002"/>
      <c r="T5" s="1002"/>
      <c r="U5" s="1002"/>
      <c r="V5" s="1002"/>
      <c r="W5" s="1002"/>
      <c r="X5" s="1002"/>
      <c r="Y5" s="1002"/>
      <c r="Z5" s="1002"/>
      <c r="AA5" s="1002"/>
      <c r="AB5" s="1002"/>
    </row>
    <row r="6" spans="2:28" ht="59.25" customHeight="1" x14ac:dyDescent="0.25">
      <c r="B6" s="998" t="s">
        <v>853</v>
      </c>
      <c r="C6" s="999"/>
      <c r="D6" s="999"/>
      <c r="E6" s="999"/>
      <c r="F6" s="999"/>
      <c r="G6" s="999"/>
      <c r="H6" s="999"/>
      <c r="I6" s="999"/>
      <c r="J6" s="1000"/>
      <c r="K6" s="1006" t="s">
        <v>861</v>
      </c>
      <c r="L6" s="1006"/>
      <c r="M6" s="1007"/>
      <c r="N6" s="1006" t="s">
        <v>43</v>
      </c>
      <c r="O6" s="1006"/>
      <c r="P6" s="1006"/>
      <c r="Q6" s="1006"/>
      <c r="R6" s="1006"/>
      <c r="S6" s="1006"/>
      <c r="T6" s="1006"/>
      <c r="U6" s="1006"/>
      <c r="V6" s="1006"/>
      <c r="W6" s="1006"/>
      <c r="X6" s="1006"/>
      <c r="Y6" s="1006"/>
      <c r="Z6" s="1006"/>
      <c r="AA6" s="1006"/>
      <c r="AB6" s="1007"/>
    </row>
    <row r="7" spans="2:28" s="25" customFormat="1" ht="70.5" customHeight="1" thickBot="1" x14ac:dyDescent="0.35">
      <c r="B7" s="195" t="s">
        <v>849</v>
      </c>
      <c r="C7" s="195" t="s">
        <v>855</v>
      </c>
      <c r="D7" s="195" t="s">
        <v>12</v>
      </c>
      <c r="E7" s="196" t="s">
        <v>854</v>
      </c>
      <c r="F7" s="195" t="s">
        <v>850</v>
      </c>
      <c r="G7" s="195" t="s">
        <v>851</v>
      </c>
      <c r="H7" s="195" t="s">
        <v>847</v>
      </c>
      <c r="I7" s="195" t="s">
        <v>848</v>
      </c>
      <c r="J7" s="197" t="s">
        <v>857</v>
      </c>
      <c r="K7" s="198" t="s">
        <v>860</v>
      </c>
      <c r="L7" s="198" t="s">
        <v>62</v>
      </c>
      <c r="M7" s="199" t="s">
        <v>42</v>
      </c>
      <c r="N7" s="200" t="s">
        <v>7</v>
      </c>
      <c r="O7" s="197" t="s">
        <v>862</v>
      </c>
      <c r="P7" s="197" t="s">
        <v>863</v>
      </c>
      <c r="Q7" s="201" t="s">
        <v>44</v>
      </c>
      <c r="R7" s="201" t="s">
        <v>45</v>
      </c>
      <c r="S7" s="201" t="s">
        <v>46</v>
      </c>
      <c r="T7" s="201" t="s">
        <v>47</v>
      </c>
      <c r="U7" s="201" t="s">
        <v>48</v>
      </c>
      <c r="V7" s="201" t="s">
        <v>49</v>
      </c>
      <c r="W7" s="201" t="s">
        <v>50</v>
      </c>
      <c r="X7" s="201" t="s">
        <v>51</v>
      </c>
      <c r="Y7" s="201" t="s">
        <v>52</v>
      </c>
      <c r="Z7" s="201" t="s">
        <v>54</v>
      </c>
      <c r="AA7" s="201" t="s">
        <v>55</v>
      </c>
      <c r="AB7" s="202" t="s">
        <v>53</v>
      </c>
    </row>
    <row r="8" spans="2:28" ht="26.25" customHeight="1" x14ac:dyDescent="0.25">
      <c r="B8" s="203"/>
      <c r="C8" s="203"/>
      <c r="D8" s="203"/>
      <c r="E8" s="204"/>
      <c r="F8" s="203"/>
      <c r="G8" s="203"/>
      <c r="H8" s="203"/>
      <c r="I8" s="205"/>
      <c r="J8" s="205"/>
      <c r="K8" s="204"/>
      <c r="L8" s="204"/>
      <c r="M8" s="204"/>
      <c r="N8" s="204"/>
      <c r="O8" s="204"/>
      <c r="P8" s="204"/>
      <c r="Q8" s="204"/>
      <c r="R8" s="204"/>
      <c r="S8" s="204"/>
      <c r="T8" s="204"/>
      <c r="U8" s="204"/>
      <c r="V8" s="204"/>
      <c r="W8" s="204"/>
      <c r="X8" s="204"/>
      <c r="Y8" s="204"/>
      <c r="Z8" s="204"/>
      <c r="AA8" s="204"/>
      <c r="AB8" s="206"/>
    </row>
    <row r="9" spans="2:28" ht="26.25" customHeight="1" x14ac:dyDescent="0.25">
      <c r="B9" s="207"/>
      <c r="C9" s="207"/>
      <c r="D9" s="207"/>
      <c r="E9" s="208"/>
      <c r="F9" s="207"/>
      <c r="G9" s="207"/>
      <c r="H9" s="207"/>
      <c r="I9" s="209"/>
      <c r="J9" s="209"/>
      <c r="K9" s="208"/>
      <c r="L9" s="208"/>
      <c r="M9" s="208"/>
      <c r="N9" s="208"/>
      <c r="O9" s="208"/>
      <c r="P9" s="208"/>
      <c r="Q9" s="208"/>
      <c r="R9" s="208"/>
      <c r="S9" s="208"/>
      <c r="T9" s="208"/>
      <c r="U9" s="208"/>
      <c r="V9" s="208"/>
      <c r="W9" s="208"/>
      <c r="X9" s="208"/>
      <c r="Y9" s="208"/>
      <c r="Z9" s="208"/>
      <c r="AA9" s="208"/>
      <c r="AB9" s="210"/>
    </row>
    <row r="10" spans="2:28" ht="26.25" customHeight="1" thickBot="1" x14ac:dyDescent="0.3">
      <c r="B10" s="211"/>
      <c r="C10" s="211"/>
      <c r="D10" s="211"/>
      <c r="E10" s="212"/>
      <c r="F10" s="211"/>
      <c r="G10" s="211"/>
      <c r="H10" s="211"/>
      <c r="I10" s="211"/>
      <c r="J10" s="211"/>
      <c r="K10" s="213"/>
      <c r="L10" s="213"/>
      <c r="M10" s="213"/>
      <c r="N10" s="213"/>
      <c r="O10" s="213"/>
      <c r="P10" s="213"/>
      <c r="Q10" s="213"/>
      <c r="R10" s="213"/>
      <c r="S10" s="213"/>
      <c r="T10" s="213"/>
      <c r="U10" s="213"/>
      <c r="V10" s="213"/>
      <c r="W10" s="213"/>
      <c r="X10" s="213"/>
      <c r="Y10" s="213"/>
      <c r="Z10" s="213"/>
      <c r="AA10" s="213"/>
      <c r="AB10" s="214"/>
    </row>
    <row r="11" spans="2:28" ht="26.25" customHeight="1" x14ac:dyDescent="0.25">
      <c r="B11" s="215"/>
      <c r="C11" s="215"/>
      <c r="D11" s="215"/>
      <c r="E11" s="216"/>
      <c r="F11" s="215"/>
      <c r="G11" s="215"/>
      <c r="H11" s="215"/>
      <c r="I11" s="215"/>
      <c r="J11" s="215"/>
      <c r="K11" s="204"/>
      <c r="L11" s="204"/>
      <c r="M11" s="204"/>
      <c r="N11" s="204"/>
      <c r="O11" s="204"/>
      <c r="P11" s="204"/>
      <c r="Q11" s="204"/>
      <c r="R11" s="204"/>
      <c r="S11" s="204"/>
      <c r="T11" s="204"/>
      <c r="U11" s="204"/>
      <c r="V11" s="204"/>
      <c r="W11" s="204"/>
      <c r="X11" s="204"/>
      <c r="Y11" s="204"/>
      <c r="Z11" s="204"/>
      <c r="AA11" s="204"/>
      <c r="AB11" s="206"/>
    </row>
    <row r="12" spans="2:28" ht="26.25" customHeight="1" x14ac:dyDescent="0.25">
      <c r="B12" s="217"/>
      <c r="C12" s="217"/>
      <c r="D12" s="217"/>
      <c r="E12" s="218"/>
      <c r="F12" s="217"/>
      <c r="G12" s="217"/>
      <c r="H12" s="217"/>
      <c r="I12" s="217"/>
      <c r="J12" s="217"/>
      <c r="K12" s="208"/>
      <c r="L12" s="208"/>
      <c r="M12" s="208"/>
      <c r="N12" s="208"/>
      <c r="O12" s="208"/>
      <c r="P12" s="208"/>
      <c r="Q12" s="208"/>
      <c r="R12" s="208"/>
      <c r="S12" s="208"/>
      <c r="T12" s="208"/>
      <c r="U12" s="208"/>
      <c r="V12" s="208"/>
      <c r="W12" s="208"/>
      <c r="X12" s="208"/>
      <c r="Y12" s="208"/>
      <c r="Z12" s="208"/>
      <c r="AA12" s="208"/>
      <c r="AB12" s="210"/>
    </row>
    <row r="13" spans="2:28" ht="26.25" customHeight="1" thickBot="1" x14ac:dyDescent="0.3">
      <c r="B13" s="211"/>
      <c r="C13" s="211"/>
      <c r="D13" s="211"/>
      <c r="E13" s="212"/>
      <c r="F13" s="211"/>
      <c r="G13" s="211"/>
      <c r="H13" s="211"/>
      <c r="I13" s="211"/>
      <c r="J13" s="211"/>
      <c r="K13" s="213"/>
      <c r="L13" s="213"/>
      <c r="M13" s="213"/>
      <c r="N13" s="213"/>
      <c r="O13" s="213"/>
      <c r="P13" s="213"/>
      <c r="Q13" s="213"/>
      <c r="R13" s="213"/>
      <c r="S13" s="213"/>
      <c r="T13" s="213"/>
      <c r="U13" s="213"/>
      <c r="V13" s="213"/>
      <c r="W13" s="213"/>
      <c r="X13" s="213"/>
      <c r="Y13" s="213"/>
      <c r="Z13" s="213"/>
      <c r="AA13" s="213"/>
      <c r="AB13" s="214"/>
    </row>
    <row r="14" spans="2:28" ht="26.25" customHeight="1" x14ac:dyDescent="0.25">
      <c r="B14" s="219"/>
      <c r="C14" s="219"/>
      <c r="D14" s="219"/>
      <c r="E14" s="220"/>
      <c r="F14" s="219"/>
      <c r="G14" s="219"/>
      <c r="H14" s="219"/>
      <c r="I14" s="219"/>
      <c r="J14" s="219"/>
      <c r="K14" s="221"/>
      <c r="L14" s="221"/>
      <c r="M14" s="221"/>
      <c r="N14" s="221"/>
      <c r="O14" s="221"/>
      <c r="P14" s="221"/>
      <c r="Q14" s="221"/>
      <c r="R14" s="221"/>
      <c r="S14" s="221"/>
      <c r="T14" s="221"/>
      <c r="U14" s="221"/>
      <c r="V14" s="221"/>
      <c r="W14" s="221"/>
      <c r="X14" s="221"/>
      <c r="Y14" s="221"/>
      <c r="Z14" s="221"/>
      <c r="AA14" s="221"/>
      <c r="AB14" s="222"/>
    </row>
    <row r="15" spans="2:28" ht="26.25" customHeight="1" x14ac:dyDescent="0.25">
      <c r="B15" s="217"/>
      <c r="C15" s="217"/>
      <c r="D15" s="217"/>
      <c r="E15" s="218"/>
      <c r="F15" s="217"/>
      <c r="G15" s="217"/>
      <c r="H15" s="217"/>
      <c r="I15" s="217"/>
      <c r="J15" s="217"/>
      <c r="K15" s="208"/>
      <c r="L15" s="208"/>
      <c r="M15" s="208"/>
      <c r="N15" s="208"/>
      <c r="O15" s="208"/>
      <c r="P15" s="208"/>
      <c r="Q15" s="208"/>
      <c r="R15" s="208"/>
      <c r="S15" s="208"/>
      <c r="T15" s="208"/>
      <c r="U15" s="208"/>
      <c r="V15" s="208"/>
      <c r="W15" s="208"/>
      <c r="X15" s="208"/>
      <c r="Y15" s="208"/>
      <c r="Z15" s="208"/>
      <c r="AA15" s="208"/>
      <c r="AB15" s="210"/>
    </row>
    <row r="16" spans="2:28" ht="26.25" customHeight="1" thickBot="1" x14ac:dyDescent="0.3">
      <c r="B16" s="223"/>
      <c r="C16" s="223"/>
      <c r="D16" s="223"/>
      <c r="E16" s="224"/>
      <c r="F16" s="223"/>
      <c r="G16" s="223"/>
      <c r="H16" s="223"/>
      <c r="I16" s="223"/>
      <c r="J16" s="223"/>
      <c r="K16" s="225"/>
      <c r="L16" s="225"/>
      <c r="M16" s="225"/>
      <c r="N16" s="225"/>
      <c r="O16" s="225"/>
      <c r="P16" s="225"/>
      <c r="Q16" s="225"/>
      <c r="R16" s="225"/>
      <c r="S16" s="225"/>
      <c r="T16" s="225"/>
      <c r="U16" s="225"/>
      <c r="V16" s="225"/>
      <c r="W16" s="225"/>
      <c r="X16" s="225"/>
      <c r="Y16" s="225"/>
      <c r="Z16" s="225"/>
      <c r="AA16" s="225"/>
      <c r="AB16" s="226"/>
    </row>
    <row r="17" spans="2:28" ht="26.25" customHeight="1" x14ac:dyDescent="0.25">
      <c r="B17" s="215"/>
      <c r="C17" s="215"/>
      <c r="D17" s="215"/>
      <c r="E17" s="216"/>
      <c r="F17" s="215"/>
      <c r="G17" s="215"/>
      <c r="H17" s="215"/>
      <c r="I17" s="215"/>
      <c r="J17" s="215"/>
      <c r="K17" s="204"/>
      <c r="L17" s="204"/>
      <c r="M17" s="204"/>
      <c r="N17" s="204"/>
      <c r="O17" s="204"/>
      <c r="P17" s="204"/>
      <c r="Q17" s="204"/>
      <c r="R17" s="204"/>
      <c r="S17" s="204"/>
      <c r="T17" s="204"/>
      <c r="U17" s="204"/>
      <c r="V17" s="204"/>
      <c r="W17" s="204"/>
      <c r="X17" s="204"/>
      <c r="Y17" s="204"/>
      <c r="Z17" s="204"/>
      <c r="AA17" s="204"/>
      <c r="AB17" s="206"/>
    </row>
    <row r="18" spans="2:28" ht="26.25" customHeight="1" x14ac:dyDescent="0.25">
      <c r="B18" s="217"/>
      <c r="C18" s="217"/>
      <c r="D18" s="217"/>
      <c r="E18" s="218"/>
      <c r="F18" s="217"/>
      <c r="G18" s="217"/>
      <c r="H18" s="217"/>
      <c r="I18" s="217"/>
      <c r="J18" s="217"/>
      <c r="K18" s="208"/>
      <c r="L18" s="208"/>
      <c r="M18" s="208"/>
      <c r="N18" s="208"/>
      <c r="O18" s="208"/>
      <c r="P18" s="208"/>
      <c r="Q18" s="208"/>
      <c r="R18" s="208"/>
      <c r="S18" s="208"/>
      <c r="T18" s="208"/>
      <c r="U18" s="208"/>
      <c r="V18" s="208"/>
      <c r="W18" s="208"/>
      <c r="X18" s="208"/>
      <c r="Y18" s="208"/>
      <c r="Z18" s="208"/>
      <c r="AA18" s="208"/>
      <c r="AB18" s="210"/>
    </row>
    <row r="19" spans="2:28" ht="26.25" customHeight="1" thickBot="1" x14ac:dyDescent="0.3">
      <c r="B19" s="211"/>
      <c r="C19" s="211"/>
      <c r="D19" s="211"/>
      <c r="E19" s="212"/>
      <c r="F19" s="211"/>
      <c r="G19" s="211"/>
      <c r="H19" s="211"/>
      <c r="I19" s="211"/>
      <c r="J19" s="211"/>
      <c r="K19" s="213"/>
      <c r="L19" s="213"/>
      <c r="M19" s="213"/>
      <c r="N19" s="213"/>
      <c r="O19" s="213"/>
      <c r="P19" s="213"/>
      <c r="Q19" s="213"/>
      <c r="R19" s="213"/>
      <c r="S19" s="213"/>
      <c r="T19" s="213"/>
      <c r="U19" s="213"/>
      <c r="V19" s="213"/>
      <c r="W19" s="213"/>
      <c r="X19" s="213"/>
      <c r="Y19" s="213"/>
      <c r="Z19" s="213"/>
      <c r="AA19" s="213"/>
      <c r="AB19" s="214"/>
    </row>
    <row r="20" spans="2:28" ht="26.25" customHeight="1" x14ac:dyDescent="0.25">
      <c r="B20" s="219"/>
      <c r="C20" s="219"/>
      <c r="D20" s="219"/>
      <c r="E20" s="220"/>
      <c r="F20" s="219"/>
      <c r="G20" s="219"/>
      <c r="H20" s="219"/>
      <c r="I20" s="219"/>
      <c r="J20" s="219"/>
      <c r="K20" s="221"/>
      <c r="L20" s="221"/>
      <c r="M20" s="221"/>
      <c r="N20" s="221"/>
      <c r="O20" s="221"/>
      <c r="P20" s="221"/>
      <c r="Q20" s="221"/>
      <c r="R20" s="221"/>
      <c r="S20" s="221"/>
      <c r="T20" s="221"/>
      <c r="U20" s="221"/>
      <c r="V20" s="221"/>
      <c r="W20" s="221"/>
      <c r="X20" s="221"/>
      <c r="Y20" s="221"/>
      <c r="Z20" s="221"/>
      <c r="AA20" s="221"/>
      <c r="AB20" s="222"/>
    </row>
    <row r="21" spans="2:28" ht="26.25" customHeight="1" x14ac:dyDescent="0.25">
      <c r="B21" s="217"/>
      <c r="C21" s="217"/>
      <c r="D21" s="217"/>
      <c r="E21" s="218"/>
      <c r="F21" s="217"/>
      <c r="G21" s="217"/>
      <c r="H21" s="217"/>
      <c r="I21" s="217"/>
      <c r="J21" s="217"/>
      <c r="K21" s="208"/>
      <c r="L21" s="208"/>
      <c r="M21" s="208"/>
      <c r="N21" s="208"/>
      <c r="O21" s="208"/>
      <c r="P21" s="208"/>
      <c r="Q21" s="208"/>
      <c r="R21" s="208"/>
      <c r="S21" s="208"/>
      <c r="T21" s="208"/>
      <c r="U21" s="208"/>
      <c r="V21" s="208"/>
      <c r="W21" s="208"/>
      <c r="X21" s="208"/>
      <c r="Y21" s="208"/>
      <c r="Z21" s="208"/>
      <c r="AA21" s="208"/>
      <c r="AB21" s="210"/>
    </row>
    <row r="22" spans="2:28" ht="26.25" customHeight="1" thickBot="1" x14ac:dyDescent="0.3">
      <c r="B22" s="223"/>
      <c r="C22" s="223"/>
      <c r="D22" s="223"/>
      <c r="E22" s="224"/>
      <c r="F22" s="223"/>
      <c r="G22" s="223"/>
      <c r="H22" s="223"/>
      <c r="I22" s="223"/>
      <c r="J22" s="223"/>
      <c r="K22" s="225"/>
      <c r="L22" s="225"/>
      <c r="M22" s="225"/>
      <c r="N22" s="225"/>
      <c r="O22" s="225"/>
      <c r="P22" s="225"/>
      <c r="Q22" s="225"/>
      <c r="R22" s="225"/>
      <c r="S22" s="225"/>
      <c r="T22" s="225"/>
      <c r="U22" s="225"/>
      <c r="V22" s="225"/>
      <c r="W22" s="225"/>
      <c r="X22" s="225"/>
      <c r="Y22" s="225"/>
      <c r="Z22" s="225"/>
      <c r="AA22" s="225"/>
      <c r="AB22" s="226"/>
    </row>
    <row r="23" spans="2:28" ht="26.25" customHeight="1" x14ac:dyDescent="0.25">
      <c r="B23" s="215"/>
      <c r="C23" s="215"/>
      <c r="D23" s="215"/>
      <c r="E23" s="216"/>
      <c r="F23" s="215"/>
      <c r="G23" s="215"/>
      <c r="H23" s="215"/>
      <c r="I23" s="215"/>
      <c r="J23" s="215"/>
      <c r="K23" s="204"/>
      <c r="L23" s="204"/>
      <c r="M23" s="204"/>
      <c r="N23" s="204"/>
      <c r="O23" s="204"/>
      <c r="P23" s="204"/>
      <c r="Q23" s="204"/>
      <c r="R23" s="204"/>
      <c r="S23" s="204"/>
      <c r="T23" s="204"/>
      <c r="U23" s="204"/>
      <c r="V23" s="204"/>
      <c r="W23" s="204"/>
      <c r="X23" s="204"/>
      <c r="Y23" s="204"/>
      <c r="Z23" s="204"/>
      <c r="AA23" s="204"/>
      <c r="AB23" s="206"/>
    </row>
    <row r="24" spans="2:28" ht="26.25" customHeight="1" x14ac:dyDescent="0.25">
      <c r="B24" s="217"/>
      <c r="C24" s="217"/>
      <c r="D24" s="217"/>
      <c r="E24" s="218"/>
      <c r="F24" s="217"/>
      <c r="G24" s="217"/>
      <c r="H24" s="217"/>
      <c r="I24" s="217"/>
      <c r="J24" s="217"/>
      <c r="K24" s="208"/>
      <c r="L24" s="208"/>
      <c r="M24" s="208"/>
      <c r="N24" s="208"/>
      <c r="O24" s="208"/>
      <c r="P24" s="208"/>
      <c r="Q24" s="208"/>
      <c r="R24" s="208"/>
      <c r="S24" s="208"/>
      <c r="T24" s="208"/>
      <c r="U24" s="208"/>
      <c r="V24" s="208"/>
      <c r="W24" s="208"/>
      <c r="X24" s="208"/>
      <c r="Y24" s="208"/>
      <c r="Z24" s="208"/>
      <c r="AA24" s="208"/>
      <c r="AB24" s="210"/>
    </row>
    <row r="25" spans="2:28" ht="26.25" customHeight="1" thickBot="1" x14ac:dyDescent="0.3">
      <c r="B25" s="211"/>
      <c r="C25" s="211"/>
      <c r="D25" s="211"/>
      <c r="E25" s="212"/>
      <c r="F25" s="211"/>
      <c r="G25" s="211"/>
      <c r="H25" s="211"/>
      <c r="I25" s="211"/>
      <c r="J25" s="211"/>
      <c r="K25" s="213"/>
      <c r="L25" s="213"/>
      <c r="M25" s="213"/>
      <c r="N25" s="213"/>
      <c r="O25" s="213"/>
      <c r="P25" s="213"/>
      <c r="Q25" s="213"/>
      <c r="R25" s="213"/>
      <c r="S25" s="213"/>
      <c r="T25" s="213"/>
      <c r="U25" s="213"/>
      <c r="V25" s="213"/>
      <c r="W25" s="213"/>
      <c r="X25" s="213"/>
      <c r="Y25" s="213"/>
      <c r="Z25" s="213"/>
      <c r="AA25" s="213"/>
      <c r="AB25" s="214"/>
    </row>
    <row r="26" spans="2:28" ht="26.25" customHeight="1" x14ac:dyDescent="0.25">
      <c r="B26" s="219"/>
      <c r="C26" s="219"/>
      <c r="D26" s="219"/>
      <c r="E26" s="220"/>
      <c r="F26" s="219"/>
      <c r="G26" s="219"/>
      <c r="H26" s="219"/>
      <c r="I26" s="219"/>
      <c r="J26" s="219"/>
      <c r="K26" s="221"/>
      <c r="L26" s="221"/>
      <c r="M26" s="221"/>
      <c r="N26" s="221"/>
      <c r="O26" s="221"/>
      <c r="P26" s="221"/>
      <c r="Q26" s="221"/>
      <c r="R26" s="221"/>
      <c r="S26" s="221"/>
      <c r="T26" s="221"/>
      <c r="U26" s="221"/>
      <c r="V26" s="221"/>
      <c r="W26" s="221"/>
      <c r="X26" s="221"/>
      <c r="Y26" s="221"/>
      <c r="Z26" s="221"/>
      <c r="AA26" s="221"/>
      <c r="AB26" s="222"/>
    </row>
    <row r="27" spans="2:28" ht="26.25" customHeight="1" x14ac:dyDescent="0.25">
      <c r="B27" s="217"/>
      <c r="C27" s="217"/>
      <c r="D27" s="217"/>
      <c r="E27" s="218"/>
      <c r="F27" s="217"/>
      <c r="G27" s="217"/>
      <c r="H27" s="217"/>
      <c r="I27" s="217"/>
      <c r="J27" s="217"/>
      <c r="K27" s="208"/>
      <c r="L27" s="208"/>
      <c r="M27" s="208"/>
      <c r="N27" s="208"/>
      <c r="O27" s="208"/>
      <c r="P27" s="208"/>
      <c r="Q27" s="208"/>
      <c r="R27" s="208"/>
      <c r="S27" s="208"/>
      <c r="T27" s="208"/>
      <c r="U27" s="208"/>
      <c r="V27" s="208"/>
      <c r="W27" s="208"/>
      <c r="X27" s="208"/>
      <c r="Y27" s="208"/>
      <c r="Z27" s="208"/>
      <c r="AA27" s="208"/>
      <c r="AB27" s="210"/>
    </row>
    <row r="28" spans="2:28" ht="26.25" customHeight="1" thickBot="1" x14ac:dyDescent="0.3">
      <c r="B28" s="223"/>
      <c r="C28" s="223"/>
      <c r="D28" s="223"/>
      <c r="E28" s="224"/>
      <c r="F28" s="223"/>
      <c r="G28" s="223"/>
      <c r="H28" s="223"/>
      <c r="I28" s="223"/>
      <c r="J28" s="223"/>
      <c r="K28" s="225"/>
      <c r="L28" s="225"/>
      <c r="M28" s="225"/>
      <c r="N28" s="225"/>
      <c r="O28" s="225"/>
      <c r="P28" s="225"/>
      <c r="Q28" s="225"/>
      <c r="R28" s="225"/>
      <c r="S28" s="225"/>
      <c r="T28" s="225"/>
      <c r="U28" s="225"/>
      <c r="V28" s="225"/>
      <c r="W28" s="225"/>
      <c r="X28" s="225"/>
      <c r="Y28" s="225"/>
      <c r="Z28" s="225"/>
      <c r="AA28" s="225"/>
      <c r="AB28" s="226"/>
    </row>
    <row r="29" spans="2:28" ht="26.25" customHeight="1" x14ac:dyDescent="0.25">
      <c r="B29" s="215"/>
      <c r="C29" s="215"/>
      <c r="D29" s="215"/>
      <c r="E29" s="216"/>
      <c r="F29" s="215"/>
      <c r="G29" s="215"/>
      <c r="H29" s="215"/>
      <c r="I29" s="215"/>
      <c r="J29" s="215"/>
      <c r="K29" s="204"/>
      <c r="L29" s="204"/>
      <c r="M29" s="204"/>
      <c r="N29" s="204"/>
      <c r="O29" s="204"/>
      <c r="P29" s="204"/>
      <c r="Q29" s="204"/>
      <c r="R29" s="204"/>
      <c r="S29" s="204"/>
      <c r="T29" s="204"/>
      <c r="U29" s="204"/>
      <c r="V29" s="204"/>
      <c r="W29" s="204"/>
      <c r="X29" s="204"/>
      <c r="Y29" s="204"/>
      <c r="Z29" s="204"/>
      <c r="AA29" s="204"/>
      <c r="AB29" s="206"/>
    </row>
    <row r="30" spans="2:28" ht="26.25" customHeight="1" x14ac:dyDescent="0.25">
      <c r="B30" s="217"/>
      <c r="C30" s="217"/>
      <c r="D30" s="217"/>
      <c r="E30" s="218"/>
      <c r="F30" s="217"/>
      <c r="G30" s="217"/>
      <c r="H30" s="217"/>
      <c r="I30" s="217"/>
      <c r="J30" s="217"/>
      <c r="K30" s="208"/>
      <c r="L30" s="208"/>
      <c r="M30" s="208"/>
      <c r="N30" s="208"/>
      <c r="O30" s="208"/>
      <c r="P30" s="208"/>
      <c r="Q30" s="208"/>
      <c r="R30" s="208"/>
      <c r="S30" s="208"/>
      <c r="T30" s="208"/>
      <c r="U30" s="208"/>
      <c r="V30" s="208"/>
      <c r="W30" s="208"/>
      <c r="X30" s="208"/>
      <c r="Y30" s="208"/>
      <c r="Z30" s="208"/>
      <c r="AA30" s="208"/>
      <c r="AB30" s="210"/>
    </row>
    <row r="31" spans="2:28" ht="26.25" customHeight="1" thickBot="1" x14ac:dyDescent="0.3">
      <c r="B31" s="211"/>
      <c r="C31" s="211"/>
      <c r="D31" s="211"/>
      <c r="E31" s="212"/>
      <c r="F31" s="211"/>
      <c r="G31" s="211"/>
      <c r="H31" s="211"/>
      <c r="I31" s="211"/>
      <c r="J31" s="211"/>
      <c r="K31" s="213"/>
      <c r="L31" s="213"/>
      <c r="M31" s="213"/>
      <c r="N31" s="213"/>
      <c r="O31" s="213"/>
      <c r="P31" s="213"/>
      <c r="Q31" s="213"/>
      <c r="R31" s="213"/>
      <c r="S31" s="213"/>
      <c r="T31" s="213"/>
      <c r="U31" s="213"/>
      <c r="V31" s="213"/>
      <c r="W31" s="213"/>
      <c r="X31" s="213"/>
      <c r="Y31" s="213"/>
      <c r="Z31" s="213"/>
      <c r="AA31" s="213"/>
      <c r="AB31" s="214"/>
    </row>
    <row r="32" spans="2:28" ht="26.25" customHeight="1" x14ac:dyDescent="0.25">
      <c r="B32" s="219"/>
      <c r="C32" s="219"/>
      <c r="D32" s="219"/>
      <c r="E32" s="220"/>
      <c r="F32" s="219"/>
      <c r="G32" s="219"/>
      <c r="H32" s="219"/>
      <c r="I32" s="219"/>
      <c r="J32" s="219"/>
      <c r="K32" s="221"/>
      <c r="L32" s="221"/>
      <c r="M32" s="221"/>
      <c r="N32" s="221"/>
      <c r="O32" s="221"/>
      <c r="P32" s="221"/>
      <c r="Q32" s="221"/>
      <c r="R32" s="221"/>
      <c r="S32" s="221"/>
      <c r="T32" s="221"/>
      <c r="U32" s="221"/>
      <c r="V32" s="221"/>
      <c r="W32" s="221"/>
      <c r="X32" s="221"/>
      <c r="Y32" s="221"/>
      <c r="Z32" s="221"/>
      <c r="AA32" s="221"/>
      <c r="AB32" s="222"/>
    </row>
    <row r="33" spans="2:28" ht="26.25" customHeight="1" x14ac:dyDescent="0.25">
      <c r="B33" s="217"/>
      <c r="C33" s="217"/>
      <c r="D33" s="217"/>
      <c r="E33" s="218"/>
      <c r="F33" s="217"/>
      <c r="G33" s="217"/>
      <c r="H33" s="217"/>
      <c r="I33" s="217"/>
      <c r="J33" s="217"/>
      <c r="K33" s="208"/>
      <c r="L33" s="208"/>
      <c r="M33" s="208"/>
      <c r="N33" s="208"/>
      <c r="O33" s="208"/>
      <c r="P33" s="208"/>
      <c r="Q33" s="208"/>
      <c r="R33" s="208"/>
      <c r="S33" s="208"/>
      <c r="T33" s="208"/>
      <c r="U33" s="208"/>
      <c r="V33" s="208"/>
      <c r="W33" s="208"/>
      <c r="X33" s="208"/>
      <c r="Y33" s="208"/>
      <c r="Z33" s="208"/>
      <c r="AA33" s="208"/>
      <c r="AB33" s="210"/>
    </row>
    <row r="34" spans="2:28" ht="26.25" customHeight="1" thickBot="1" x14ac:dyDescent="0.3">
      <c r="B34" s="223"/>
      <c r="C34" s="223"/>
      <c r="D34" s="223"/>
      <c r="E34" s="224"/>
      <c r="F34" s="223"/>
      <c r="G34" s="223"/>
      <c r="H34" s="223"/>
      <c r="I34" s="223"/>
      <c r="J34" s="223"/>
      <c r="K34" s="225"/>
      <c r="L34" s="225"/>
      <c r="M34" s="225"/>
      <c r="N34" s="225"/>
      <c r="O34" s="225"/>
      <c r="P34" s="225"/>
      <c r="Q34" s="225"/>
      <c r="R34" s="225"/>
      <c r="S34" s="225"/>
      <c r="T34" s="225"/>
      <c r="U34" s="225"/>
      <c r="V34" s="225"/>
      <c r="W34" s="225"/>
      <c r="X34" s="225"/>
      <c r="Y34" s="225"/>
      <c r="Z34" s="225"/>
      <c r="AA34" s="225"/>
      <c r="AB34" s="226"/>
    </row>
    <row r="35" spans="2:28" ht="26.25" customHeight="1" x14ac:dyDescent="0.25">
      <c r="B35" s="215"/>
      <c r="C35" s="215"/>
      <c r="D35" s="215"/>
      <c r="E35" s="216"/>
      <c r="F35" s="215"/>
      <c r="G35" s="215"/>
      <c r="H35" s="215"/>
      <c r="I35" s="215"/>
      <c r="J35" s="215"/>
      <c r="K35" s="204"/>
      <c r="L35" s="204"/>
      <c r="M35" s="204"/>
      <c r="N35" s="204"/>
      <c r="O35" s="204"/>
      <c r="P35" s="204"/>
      <c r="Q35" s="204"/>
      <c r="R35" s="204"/>
      <c r="S35" s="204"/>
      <c r="T35" s="204"/>
      <c r="U35" s="204"/>
      <c r="V35" s="204"/>
      <c r="W35" s="204"/>
      <c r="X35" s="204"/>
      <c r="Y35" s="204"/>
      <c r="Z35" s="204"/>
      <c r="AA35" s="204"/>
      <c r="AB35" s="206"/>
    </row>
    <row r="36" spans="2:28" ht="26.25" customHeight="1" x14ac:dyDescent="0.25">
      <c r="B36" s="217"/>
      <c r="C36" s="217"/>
      <c r="D36" s="217"/>
      <c r="E36" s="218"/>
      <c r="F36" s="217"/>
      <c r="G36" s="217"/>
      <c r="H36" s="217"/>
      <c r="I36" s="217"/>
      <c r="J36" s="217"/>
      <c r="K36" s="208"/>
      <c r="L36" s="208"/>
      <c r="M36" s="208"/>
      <c r="N36" s="208"/>
      <c r="O36" s="208"/>
      <c r="P36" s="208"/>
      <c r="Q36" s="208"/>
      <c r="R36" s="208"/>
      <c r="S36" s="208"/>
      <c r="T36" s="208"/>
      <c r="U36" s="208"/>
      <c r="V36" s="208"/>
      <c r="W36" s="208"/>
      <c r="X36" s="208"/>
      <c r="Y36" s="208"/>
      <c r="Z36" s="208"/>
      <c r="AA36" s="208"/>
      <c r="AB36" s="210"/>
    </row>
    <row r="37" spans="2:28" ht="26.25" customHeight="1" thickBot="1" x14ac:dyDescent="0.3">
      <c r="B37" s="211"/>
      <c r="C37" s="211"/>
      <c r="D37" s="211"/>
      <c r="E37" s="212"/>
      <c r="F37" s="211"/>
      <c r="G37" s="211"/>
      <c r="H37" s="211"/>
      <c r="I37" s="211"/>
      <c r="J37" s="211"/>
      <c r="K37" s="213"/>
      <c r="L37" s="213"/>
      <c r="M37" s="213"/>
      <c r="N37" s="213"/>
      <c r="O37" s="213"/>
      <c r="P37" s="213"/>
      <c r="Q37" s="213"/>
      <c r="R37" s="213"/>
      <c r="S37" s="213"/>
      <c r="T37" s="213"/>
      <c r="U37" s="213"/>
      <c r="V37" s="213"/>
      <c r="W37" s="213"/>
      <c r="X37" s="213"/>
      <c r="Y37" s="213"/>
      <c r="Z37" s="213"/>
      <c r="AA37" s="213"/>
      <c r="AB37" s="214"/>
    </row>
    <row r="38" spans="2:28" ht="26.25" customHeight="1" x14ac:dyDescent="0.25">
      <c r="B38" s="219"/>
      <c r="C38" s="219"/>
      <c r="D38" s="219"/>
      <c r="E38" s="220"/>
      <c r="F38" s="219"/>
      <c r="G38" s="219"/>
      <c r="H38" s="219"/>
      <c r="I38" s="219"/>
      <c r="J38" s="219"/>
      <c r="K38" s="221"/>
      <c r="L38" s="227"/>
      <c r="M38" s="221"/>
      <c r="N38" s="221"/>
      <c r="O38" s="221"/>
      <c r="P38" s="221"/>
      <c r="Q38" s="221"/>
      <c r="R38" s="221"/>
      <c r="S38" s="221"/>
      <c r="T38" s="221"/>
      <c r="U38" s="221"/>
      <c r="V38" s="221"/>
      <c r="W38" s="221"/>
      <c r="X38" s="221"/>
      <c r="Y38" s="221"/>
      <c r="Z38" s="221"/>
      <c r="AA38" s="221"/>
      <c r="AB38" s="222"/>
    </row>
    <row r="39" spans="2:28" ht="26.25" customHeight="1" x14ac:dyDescent="0.25">
      <c r="B39" s="217"/>
      <c r="C39" s="217"/>
      <c r="D39" s="217"/>
      <c r="E39" s="218"/>
      <c r="F39" s="217"/>
      <c r="G39" s="217"/>
      <c r="H39" s="217"/>
      <c r="I39" s="217"/>
      <c r="J39" s="217"/>
      <c r="K39" s="208"/>
      <c r="L39" s="228"/>
      <c r="M39" s="208"/>
      <c r="N39" s="208"/>
      <c r="O39" s="208"/>
      <c r="P39" s="208"/>
      <c r="Q39" s="208"/>
      <c r="R39" s="208"/>
      <c r="S39" s="208"/>
      <c r="T39" s="208"/>
      <c r="U39" s="208"/>
      <c r="V39" s="208"/>
      <c r="W39" s="208"/>
      <c r="X39" s="208"/>
      <c r="Y39" s="208"/>
      <c r="Z39" s="208"/>
      <c r="AA39" s="208"/>
      <c r="AB39" s="210"/>
    </row>
    <row r="40" spans="2:28" ht="26.25" customHeight="1" thickBot="1" x14ac:dyDescent="0.3">
      <c r="B40" s="223"/>
      <c r="C40" s="223"/>
      <c r="D40" s="223"/>
      <c r="E40" s="224"/>
      <c r="F40" s="223"/>
      <c r="G40" s="223"/>
      <c r="H40" s="223"/>
      <c r="I40" s="223"/>
      <c r="J40" s="223"/>
      <c r="K40" s="225"/>
      <c r="L40" s="229"/>
      <c r="M40" s="225"/>
      <c r="N40" s="225"/>
      <c r="O40" s="225"/>
      <c r="P40" s="225"/>
      <c r="Q40" s="225"/>
      <c r="R40" s="225"/>
      <c r="S40" s="225"/>
      <c r="T40" s="225"/>
      <c r="U40" s="225"/>
      <c r="V40" s="225"/>
      <c r="W40" s="225"/>
      <c r="X40" s="225"/>
      <c r="Y40" s="225"/>
      <c r="Z40" s="225"/>
      <c r="AA40" s="225"/>
      <c r="AB40" s="226"/>
    </row>
    <row r="41" spans="2:28" ht="26.25" customHeight="1" x14ac:dyDescent="0.25">
      <c r="B41" s="215"/>
      <c r="C41" s="215"/>
      <c r="D41" s="215"/>
      <c r="E41" s="216"/>
      <c r="F41" s="215"/>
      <c r="G41" s="215"/>
      <c r="H41" s="215"/>
      <c r="I41" s="215"/>
      <c r="J41" s="215"/>
      <c r="K41" s="204"/>
      <c r="L41" s="230"/>
      <c r="M41" s="204"/>
      <c r="N41" s="204"/>
      <c r="O41" s="204"/>
      <c r="P41" s="204"/>
      <c r="Q41" s="204"/>
      <c r="R41" s="204"/>
      <c r="S41" s="204"/>
      <c r="T41" s="204"/>
      <c r="U41" s="204"/>
      <c r="V41" s="204"/>
      <c r="W41" s="204"/>
      <c r="X41" s="204"/>
      <c r="Y41" s="204"/>
      <c r="Z41" s="204"/>
      <c r="AA41" s="204"/>
      <c r="AB41" s="206"/>
    </row>
    <row r="42" spans="2:28" ht="26.25" customHeight="1" x14ac:dyDescent="0.25">
      <c r="B42" s="217"/>
      <c r="C42" s="217"/>
      <c r="D42" s="217"/>
      <c r="E42" s="218"/>
      <c r="F42" s="217"/>
      <c r="G42" s="217"/>
      <c r="H42" s="217"/>
      <c r="I42" s="217"/>
      <c r="J42" s="217"/>
      <c r="K42" s="208"/>
      <c r="L42" s="228"/>
      <c r="M42" s="208"/>
      <c r="N42" s="208"/>
      <c r="O42" s="208"/>
      <c r="P42" s="208"/>
      <c r="Q42" s="208"/>
      <c r="R42" s="208"/>
      <c r="S42" s="208"/>
      <c r="T42" s="208"/>
      <c r="U42" s="208"/>
      <c r="V42" s="208"/>
      <c r="W42" s="208"/>
      <c r="X42" s="208"/>
      <c r="Y42" s="208"/>
      <c r="Z42" s="208"/>
      <c r="AA42" s="208"/>
      <c r="AB42" s="210"/>
    </row>
    <row r="43" spans="2:28" ht="26.25" customHeight="1" thickBot="1" x14ac:dyDescent="0.3">
      <c r="B43" s="211"/>
      <c r="C43" s="211"/>
      <c r="D43" s="211"/>
      <c r="E43" s="212"/>
      <c r="F43" s="211"/>
      <c r="G43" s="211"/>
      <c r="H43" s="211"/>
      <c r="I43" s="211"/>
      <c r="J43" s="211"/>
      <c r="K43" s="213"/>
      <c r="L43" s="231"/>
      <c r="M43" s="213"/>
      <c r="N43" s="213"/>
      <c r="O43" s="213"/>
      <c r="P43" s="213"/>
      <c r="Q43" s="213"/>
      <c r="R43" s="213"/>
      <c r="S43" s="213"/>
      <c r="T43" s="213"/>
      <c r="U43" s="213"/>
      <c r="V43" s="213"/>
      <c r="W43" s="213"/>
      <c r="X43" s="213"/>
      <c r="Y43" s="213"/>
      <c r="Z43" s="213"/>
      <c r="AA43" s="213"/>
      <c r="AB43" s="214"/>
    </row>
    <row r="44" spans="2:28" ht="26.25" customHeight="1" x14ac:dyDescent="0.25">
      <c r="B44" s="219"/>
      <c r="C44" s="219"/>
      <c r="D44" s="219"/>
      <c r="E44" s="220"/>
      <c r="F44" s="219"/>
      <c r="G44" s="219"/>
      <c r="H44" s="219"/>
      <c r="I44" s="219"/>
      <c r="J44" s="219"/>
      <c r="K44" s="221"/>
      <c r="L44" s="227"/>
      <c r="M44" s="221"/>
      <c r="N44" s="221"/>
      <c r="O44" s="221"/>
      <c r="P44" s="221"/>
      <c r="Q44" s="221"/>
      <c r="R44" s="221"/>
      <c r="S44" s="221"/>
      <c r="T44" s="221"/>
      <c r="U44" s="221"/>
      <c r="V44" s="221"/>
      <c r="W44" s="221"/>
      <c r="X44" s="221"/>
      <c r="Y44" s="221"/>
      <c r="Z44" s="221"/>
      <c r="AA44" s="221"/>
      <c r="AB44" s="222"/>
    </row>
    <row r="45" spans="2:28" ht="26.25" customHeight="1" x14ac:dyDescent="0.25">
      <c r="B45" s="217"/>
      <c r="C45" s="217"/>
      <c r="D45" s="217"/>
      <c r="E45" s="218"/>
      <c r="F45" s="217"/>
      <c r="G45" s="217"/>
      <c r="H45" s="217"/>
      <c r="I45" s="217"/>
      <c r="J45" s="217"/>
      <c r="K45" s="208"/>
      <c r="L45" s="228"/>
      <c r="M45" s="208"/>
      <c r="N45" s="208"/>
      <c r="O45" s="208"/>
      <c r="P45" s="208"/>
      <c r="Q45" s="208"/>
      <c r="R45" s="208"/>
      <c r="S45" s="208"/>
      <c r="T45" s="208"/>
      <c r="U45" s="208"/>
      <c r="V45" s="208"/>
      <c r="W45" s="208"/>
      <c r="X45" s="208"/>
      <c r="Y45" s="208"/>
      <c r="Z45" s="208"/>
      <c r="AA45" s="208"/>
      <c r="AB45" s="210"/>
    </row>
    <row r="46" spans="2:28" ht="26.25" customHeight="1" thickBot="1" x14ac:dyDescent="0.3">
      <c r="B46" s="223"/>
      <c r="C46" s="223"/>
      <c r="D46" s="223"/>
      <c r="E46" s="224"/>
      <c r="F46" s="223"/>
      <c r="G46" s="223"/>
      <c r="H46" s="223"/>
      <c r="I46" s="223"/>
      <c r="J46" s="223"/>
      <c r="K46" s="225"/>
      <c r="L46" s="229"/>
      <c r="M46" s="225"/>
      <c r="N46" s="225"/>
      <c r="O46" s="225"/>
      <c r="P46" s="225"/>
      <c r="Q46" s="225"/>
      <c r="R46" s="225"/>
      <c r="S46" s="225"/>
      <c r="T46" s="225"/>
      <c r="U46" s="225"/>
      <c r="V46" s="225"/>
      <c r="W46" s="225"/>
      <c r="X46" s="225"/>
      <c r="Y46" s="225"/>
      <c r="Z46" s="225"/>
      <c r="AA46" s="225"/>
      <c r="AB46" s="226"/>
    </row>
    <row r="47" spans="2:28" ht="26.25" customHeight="1" x14ac:dyDescent="0.25">
      <c r="B47" s="215"/>
      <c r="C47" s="215"/>
      <c r="D47" s="215"/>
      <c r="E47" s="216"/>
      <c r="F47" s="215"/>
      <c r="G47" s="215"/>
      <c r="H47" s="215"/>
      <c r="I47" s="215"/>
      <c r="J47" s="215"/>
      <c r="K47" s="204"/>
      <c r="L47" s="230"/>
      <c r="M47" s="204"/>
      <c r="N47" s="204"/>
      <c r="O47" s="204"/>
      <c r="P47" s="204"/>
      <c r="Q47" s="204"/>
      <c r="R47" s="204"/>
      <c r="S47" s="204"/>
      <c r="T47" s="204"/>
      <c r="U47" s="204"/>
      <c r="V47" s="204"/>
      <c r="W47" s="204"/>
      <c r="X47" s="204"/>
      <c r="Y47" s="204"/>
      <c r="Z47" s="204"/>
      <c r="AA47" s="204"/>
      <c r="AB47" s="206"/>
    </row>
    <row r="48" spans="2:28" ht="26.25" customHeight="1" x14ac:dyDescent="0.25">
      <c r="B48" s="217"/>
      <c r="C48" s="217"/>
      <c r="D48" s="217"/>
      <c r="E48" s="218"/>
      <c r="F48" s="217"/>
      <c r="G48" s="217"/>
      <c r="H48" s="217"/>
      <c r="I48" s="217"/>
      <c r="J48" s="217"/>
      <c r="K48" s="208"/>
      <c r="L48" s="228"/>
      <c r="M48" s="208"/>
      <c r="N48" s="208"/>
      <c r="O48" s="208"/>
      <c r="P48" s="208"/>
      <c r="Q48" s="208"/>
      <c r="R48" s="208"/>
      <c r="S48" s="208"/>
      <c r="T48" s="208"/>
      <c r="U48" s="208"/>
      <c r="V48" s="208"/>
      <c r="W48" s="208"/>
      <c r="X48" s="208"/>
      <c r="Y48" s="208"/>
      <c r="Z48" s="208"/>
      <c r="AA48" s="208"/>
      <c r="AB48" s="210"/>
    </row>
    <row r="49" spans="2:28" ht="26.25" customHeight="1" thickBot="1" x14ac:dyDescent="0.3">
      <c r="B49" s="211"/>
      <c r="C49" s="211"/>
      <c r="D49" s="211"/>
      <c r="E49" s="212"/>
      <c r="F49" s="211"/>
      <c r="G49" s="211"/>
      <c r="H49" s="211"/>
      <c r="I49" s="211"/>
      <c r="J49" s="211"/>
      <c r="K49" s="213"/>
      <c r="L49" s="231"/>
      <c r="M49" s="213"/>
      <c r="N49" s="213"/>
      <c r="O49" s="213"/>
      <c r="P49" s="213"/>
      <c r="Q49" s="213"/>
      <c r="R49" s="213"/>
      <c r="S49" s="213"/>
      <c r="T49" s="213"/>
      <c r="U49" s="213"/>
      <c r="V49" s="213"/>
      <c r="W49" s="213"/>
      <c r="X49" s="213"/>
      <c r="Y49" s="213"/>
      <c r="Z49" s="213"/>
      <c r="AA49" s="213"/>
      <c r="AB49" s="214"/>
    </row>
    <row r="50" spans="2:28" ht="26.25" customHeight="1" x14ac:dyDescent="0.25">
      <c r="B50" s="219"/>
      <c r="C50" s="219"/>
      <c r="D50" s="219"/>
      <c r="E50" s="220"/>
      <c r="F50" s="219"/>
      <c r="G50" s="219"/>
      <c r="H50" s="219"/>
      <c r="I50" s="219"/>
      <c r="J50" s="219"/>
      <c r="K50" s="221"/>
      <c r="L50" s="227"/>
      <c r="M50" s="221"/>
      <c r="N50" s="221"/>
      <c r="O50" s="221"/>
      <c r="P50" s="221"/>
      <c r="Q50" s="221"/>
      <c r="R50" s="221"/>
      <c r="S50" s="221"/>
      <c r="T50" s="221"/>
      <c r="U50" s="221"/>
      <c r="V50" s="221"/>
      <c r="W50" s="221"/>
      <c r="X50" s="221"/>
      <c r="Y50" s="221"/>
      <c r="Z50" s="221"/>
      <c r="AA50" s="221"/>
      <c r="AB50" s="222"/>
    </row>
    <row r="51" spans="2:28" ht="26.25" customHeight="1" x14ac:dyDescent="0.25">
      <c r="B51" s="217"/>
      <c r="C51" s="217"/>
      <c r="D51" s="217"/>
      <c r="E51" s="218"/>
      <c r="F51" s="217"/>
      <c r="G51" s="217"/>
      <c r="H51" s="217"/>
      <c r="I51" s="217"/>
      <c r="J51" s="217"/>
      <c r="K51" s="208"/>
      <c r="L51" s="228"/>
      <c r="M51" s="208"/>
      <c r="N51" s="208"/>
      <c r="O51" s="208"/>
      <c r="P51" s="208"/>
      <c r="Q51" s="208"/>
      <c r="R51" s="208"/>
      <c r="S51" s="208"/>
      <c r="T51" s="208"/>
      <c r="U51" s="208"/>
      <c r="V51" s="208"/>
      <c r="W51" s="208"/>
      <c r="X51" s="208"/>
      <c r="Y51" s="208"/>
      <c r="Z51" s="208"/>
      <c r="AA51" s="208"/>
      <c r="AB51" s="210"/>
    </row>
    <row r="52" spans="2:28" ht="26.25" customHeight="1" thickBot="1" x14ac:dyDescent="0.3">
      <c r="B52" s="223"/>
      <c r="C52" s="223"/>
      <c r="D52" s="223"/>
      <c r="E52" s="224"/>
      <c r="F52" s="223"/>
      <c r="G52" s="223"/>
      <c r="H52" s="223"/>
      <c r="I52" s="223"/>
      <c r="J52" s="223"/>
      <c r="K52" s="225"/>
      <c r="L52" s="229"/>
      <c r="M52" s="225"/>
      <c r="N52" s="225"/>
      <c r="O52" s="225"/>
      <c r="P52" s="225"/>
      <c r="Q52" s="225"/>
      <c r="R52" s="225"/>
      <c r="S52" s="225"/>
      <c r="T52" s="225"/>
      <c r="U52" s="225"/>
      <c r="V52" s="225"/>
      <c r="W52" s="225"/>
      <c r="X52" s="225"/>
      <c r="Y52" s="225"/>
      <c r="Z52" s="225"/>
      <c r="AA52" s="225"/>
      <c r="AB52" s="226"/>
    </row>
    <row r="53" spans="2:28" ht="26.25" customHeight="1" x14ac:dyDescent="0.25">
      <c r="B53" s="215"/>
      <c r="C53" s="215"/>
      <c r="D53" s="215"/>
      <c r="E53" s="216"/>
      <c r="F53" s="215"/>
      <c r="G53" s="215"/>
      <c r="H53" s="215"/>
      <c r="I53" s="215"/>
      <c r="J53" s="215"/>
      <c r="K53" s="232"/>
      <c r="L53" s="232"/>
      <c r="M53" s="232"/>
      <c r="N53" s="233"/>
      <c r="O53" s="233"/>
      <c r="P53" s="233"/>
      <c r="Q53" s="233"/>
      <c r="R53" s="233"/>
      <c r="S53" s="233"/>
      <c r="T53" s="233"/>
      <c r="U53" s="233"/>
      <c r="V53" s="233"/>
      <c r="W53" s="233"/>
      <c r="X53" s="233"/>
      <c r="Y53" s="233"/>
      <c r="Z53" s="233"/>
      <c r="AA53" s="233"/>
      <c r="AB53" s="234"/>
    </row>
    <row r="54" spans="2:28" ht="26.25" customHeight="1" x14ac:dyDescent="0.25">
      <c r="B54" s="217"/>
      <c r="C54" s="217"/>
      <c r="D54" s="217"/>
      <c r="E54" s="218"/>
      <c r="F54" s="217"/>
      <c r="G54" s="217"/>
      <c r="H54" s="217"/>
      <c r="I54" s="217"/>
      <c r="J54" s="217"/>
      <c r="K54" s="235"/>
      <c r="L54" s="235"/>
      <c r="M54" s="235"/>
      <c r="N54" s="236"/>
      <c r="O54" s="236"/>
      <c r="P54" s="236"/>
      <c r="Q54" s="236"/>
      <c r="R54" s="236"/>
      <c r="S54" s="236"/>
      <c r="T54" s="236"/>
      <c r="U54" s="236"/>
      <c r="V54" s="236"/>
      <c r="W54" s="236"/>
      <c r="X54" s="236"/>
      <c r="Y54" s="236"/>
      <c r="Z54" s="236"/>
      <c r="AA54" s="236"/>
      <c r="AB54" s="237"/>
    </row>
    <row r="55" spans="2:28" ht="26.25" customHeight="1" thickBot="1" x14ac:dyDescent="0.3">
      <c r="B55" s="211"/>
      <c r="C55" s="211"/>
      <c r="D55" s="211"/>
      <c r="E55" s="212"/>
      <c r="F55" s="211"/>
      <c r="G55" s="211"/>
      <c r="H55" s="211"/>
      <c r="I55" s="211"/>
      <c r="J55" s="211"/>
      <c r="K55" s="238"/>
      <c r="L55" s="238"/>
      <c r="M55" s="238"/>
      <c r="N55" s="239"/>
      <c r="O55" s="239"/>
      <c r="P55" s="239"/>
      <c r="Q55" s="239"/>
      <c r="R55" s="239"/>
      <c r="S55" s="239"/>
      <c r="T55" s="239"/>
      <c r="U55" s="239"/>
      <c r="V55" s="239"/>
      <c r="W55" s="239"/>
      <c r="X55" s="239"/>
      <c r="Y55" s="239"/>
      <c r="Z55" s="239"/>
      <c r="AA55" s="239"/>
      <c r="AB55" s="240"/>
    </row>
    <row r="56" spans="2:28" ht="26.25" customHeight="1" x14ac:dyDescent="0.25">
      <c r="B56" s="219"/>
      <c r="C56" s="219"/>
      <c r="D56" s="219"/>
      <c r="E56" s="220"/>
      <c r="F56" s="219"/>
      <c r="G56" s="219"/>
      <c r="H56" s="219"/>
      <c r="I56" s="219"/>
      <c r="J56" s="219"/>
      <c r="K56" s="241"/>
      <c r="L56" s="241"/>
      <c r="M56" s="241"/>
      <c r="N56" s="242"/>
      <c r="O56" s="242"/>
      <c r="P56" s="242"/>
      <c r="Q56" s="242"/>
      <c r="R56" s="242"/>
      <c r="S56" s="242"/>
      <c r="T56" s="242"/>
      <c r="U56" s="242"/>
      <c r="V56" s="242"/>
      <c r="W56" s="242"/>
      <c r="X56" s="242"/>
      <c r="Y56" s="242"/>
      <c r="Z56" s="242"/>
      <c r="AA56" s="242"/>
      <c r="AB56" s="243"/>
    </row>
    <row r="57" spans="2:28" ht="26.25" customHeight="1" x14ac:dyDescent="0.25">
      <c r="B57" s="217"/>
      <c r="C57" s="217"/>
      <c r="D57" s="217"/>
      <c r="E57" s="218"/>
      <c r="F57" s="217"/>
      <c r="G57" s="217"/>
      <c r="H57" s="217"/>
      <c r="I57" s="217"/>
      <c r="J57" s="217"/>
      <c r="K57" s="235"/>
      <c r="L57" s="235"/>
      <c r="M57" s="235"/>
      <c r="N57" s="236"/>
      <c r="O57" s="236"/>
      <c r="P57" s="236"/>
      <c r="Q57" s="236"/>
      <c r="R57" s="236"/>
      <c r="S57" s="236"/>
      <c r="T57" s="236"/>
      <c r="U57" s="236"/>
      <c r="V57" s="236"/>
      <c r="W57" s="236"/>
      <c r="X57" s="236"/>
      <c r="Y57" s="236"/>
      <c r="Z57" s="236"/>
      <c r="AA57" s="236"/>
      <c r="AB57" s="237"/>
    </row>
    <row r="58" spans="2:28" ht="26.25" customHeight="1" thickBot="1" x14ac:dyDescent="0.3">
      <c r="B58" s="223"/>
      <c r="C58" s="223"/>
      <c r="D58" s="223"/>
      <c r="E58" s="224"/>
      <c r="F58" s="223"/>
      <c r="G58" s="223"/>
      <c r="H58" s="223"/>
      <c r="I58" s="223"/>
      <c r="J58" s="223"/>
      <c r="K58" s="244"/>
      <c r="L58" s="244"/>
      <c r="M58" s="244"/>
      <c r="N58" s="245"/>
      <c r="O58" s="245"/>
      <c r="P58" s="245"/>
      <c r="Q58" s="245"/>
      <c r="R58" s="245"/>
      <c r="S58" s="245"/>
      <c r="T58" s="245"/>
      <c r="U58" s="245"/>
      <c r="V58" s="245"/>
      <c r="W58" s="245"/>
      <c r="X58" s="245"/>
      <c r="Y58" s="245"/>
      <c r="Z58" s="245"/>
      <c r="AA58" s="245"/>
      <c r="AB58" s="246"/>
    </row>
    <row r="59" spans="2:28" ht="26.25" customHeight="1" x14ac:dyDescent="0.25">
      <c r="B59" s="215"/>
      <c r="C59" s="215"/>
      <c r="D59" s="215"/>
      <c r="E59" s="216"/>
      <c r="F59" s="215"/>
      <c r="G59" s="215"/>
      <c r="H59" s="215"/>
      <c r="I59" s="215"/>
      <c r="J59" s="215"/>
      <c r="K59" s="232"/>
      <c r="L59" s="232"/>
      <c r="M59" s="232"/>
      <c r="N59" s="233"/>
      <c r="O59" s="233"/>
      <c r="P59" s="233"/>
      <c r="Q59" s="233"/>
      <c r="R59" s="233"/>
      <c r="S59" s="233"/>
      <c r="T59" s="233"/>
      <c r="U59" s="233"/>
      <c r="V59" s="233"/>
      <c r="W59" s="233"/>
      <c r="X59" s="233"/>
      <c r="Y59" s="233"/>
      <c r="Z59" s="233"/>
      <c r="AA59" s="233"/>
      <c r="AB59" s="234"/>
    </row>
    <row r="60" spans="2:28" ht="26.25" customHeight="1" x14ac:dyDescent="0.25">
      <c r="B60" s="217"/>
      <c r="C60" s="217"/>
      <c r="D60" s="217"/>
      <c r="E60" s="218"/>
      <c r="F60" s="217"/>
      <c r="G60" s="217"/>
      <c r="H60" s="217"/>
      <c r="I60" s="217"/>
      <c r="J60" s="217"/>
      <c r="K60" s="235"/>
      <c r="L60" s="235"/>
      <c r="M60" s="235"/>
      <c r="N60" s="236"/>
      <c r="O60" s="236"/>
      <c r="P60" s="236"/>
      <c r="Q60" s="236"/>
      <c r="R60" s="236"/>
      <c r="S60" s="236"/>
      <c r="T60" s="236"/>
      <c r="U60" s="236"/>
      <c r="V60" s="236"/>
      <c r="W60" s="236"/>
      <c r="X60" s="236"/>
      <c r="Y60" s="236"/>
      <c r="Z60" s="236"/>
      <c r="AA60" s="236"/>
      <c r="AB60" s="237"/>
    </row>
    <row r="61" spans="2:28" ht="26.25" customHeight="1" thickBot="1" x14ac:dyDescent="0.3">
      <c r="B61" s="211"/>
      <c r="C61" s="211"/>
      <c r="D61" s="211"/>
      <c r="E61" s="212"/>
      <c r="F61" s="211"/>
      <c r="G61" s="211"/>
      <c r="H61" s="211"/>
      <c r="I61" s="211"/>
      <c r="J61" s="211"/>
      <c r="K61" s="238"/>
      <c r="L61" s="238"/>
      <c r="M61" s="238"/>
      <c r="N61" s="239"/>
      <c r="O61" s="239"/>
      <c r="P61" s="239"/>
      <c r="Q61" s="239"/>
      <c r="R61" s="239"/>
      <c r="S61" s="239"/>
      <c r="T61" s="239"/>
      <c r="U61" s="239"/>
      <c r="V61" s="239"/>
      <c r="W61" s="239"/>
      <c r="X61" s="239"/>
      <c r="Y61" s="239"/>
      <c r="Z61" s="239"/>
      <c r="AA61" s="239"/>
      <c r="AB61" s="240"/>
    </row>
    <row r="62" spans="2:28" ht="26.25" customHeight="1" x14ac:dyDescent="0.25">
      <c r="B62" s="219"/>
      <c r="C62" s="219"/>
      <c r="D62" s="219"/>
      <c r="E62" s="220"/>
      <c r="F62" s="219"/>
      <c r="G62" s="219"/>
      <c r="H62" s="219"/>
      <c r="I62" s="219"/>
      <c r="J62" s="219"/>
      <c r="K62" s="241"/>
      <c r="L62" s="241"/>
      <c r="M62" s="241"/>
      <c r="N62" s="241"/>
      <c r="O62" s="241"/>
      <c r="P62" s="241"/>
      <c r="Q62" s="241"/>
      <c r="R62" s="241"/>
      <c r="S62" s="241"/>
      <c r="T62" s="241"/>
      <c r="U62" s="241"/>
      <c r="V62" s="241"/>
      <c r="W62" s="241"/>
      <c r="X62" s="241"/>
      <c r="Y62" s="241"/>
      <c r="Z62" s="241"/>
      <c r="AA62" s="241"/>
      <c r="AB62" s="247"/>
    </row>
    <row r="63" spans="2:28" ht="26.25" customHeight="1" x14ac:dyDescent="0.25">
      <c r="B63" s="217"/>
      <c r="C63" s="217"/>
      <c r="D63" s="217"/>
      <c r="E63" s="218"/>
      <c r="F63" s="217"/>
      <c r="G63" s="217"/>
      <c r="H63" s="217"/>
      <c r="I63" s="217"/>
      <c r="J63" s="217"/>
      <c r="K63" s="235"/>
      <c r="L63" s="235"/>
      <c r="M63" s="235"/>
      <c r="N63" s="235"/>
      <c r="O63" s="235"/>
      <c r="P63" s="235"/>
      <c r="Q63" s="235"/>
      <c r="R63" s="235"/>
      <c r="S63" s="235"/>
      <c r="T63" s="235"/>
      <c r="U63" s="235"/>
      <c r="V63" s="235"/>
      <c r="W63" s="235"/>
      <c r="X63" s="235"/>
      <c r="Y63" s="235"/>
      <c r="Z63" s="235"/>
      <c r="AA63" s="235"/>
      <c r="AB63" s="248"/>
    </row>
    <row r="64" spans="2:28" ht="26.25" customHeight="1" thickBot="1" x14ac:dyDescent="0.3">
      <c r="B64" s="223"/>
      <c r="C64" s="223"/>
      <c r="D64" s="223"/>
      <c r="E64" s="224"/>
      <c r="F64" s="223"/>
      <c r="G64" s="223"/>
      <c r="H64" s="223"/>
      <c r="I64" s="223"/>
      <c r="J64" s="223"/>
      <c r="K64" s="244"/>
      <c r="L64" s="244"/>
      <c r="M64" s="244"/>
      <c r="N64" s="245"/>
      <c r="O64" s="245"/>
      <c r="P64" s="245"/>
      <c r="Q64" s="245"/>
      <c r="R64" s="245"/>
      <c r="S64" s="245"/>
      <c r="T64" s="245"/>
      <c r="U64" s="245"/>
      <c r="V64" s="245"/>
      <c r="W64" s="245"/>
      <c r="X64" s="245"/>
      <c r="Y64" s="245"/>
      <c r="Z64" s="245"/>
      <c r="AA64" s="245"/>
      <c r="AB64" s="246"/>
    </row>
    <row r="65" spans="2:28" ht="26.25" customHeight="1" x14ac:dyDescent="0.25">
      <c r="B65" s="215"/>
      <c r="C65" s="215"/>
      <c r="D65" s="215"/>
      <c r="E65" s="216"/>
      <c r="F65" s="215"/>
      <c r="G65" s="215"/>
      <c r="H65" s="215"/>
      <c r="I65" s="215"/>
      <c r="J65" s="215"/>
      <c r="K65" s="232"/>
      <c r="L65" s="232"/>
      <c r="M65" s="232"/>
      <c r="N65" s="233"/>
      <c r="O65" s="233"/>
      <c r="P65" s="233"/>
      <c r="Q65" s="233"/>
      <c r="R65" s="233"/>
      <c r="S65" s="233"/>
      <c r="T65" s="233"/>
      <c r="U65" s="233"/>
      <c r="V65" s="233"/>
      <c r="W65" s="233"/>
      <c r="X65" s="233"/>
      <c r="Y65" s="233"/>
      <c r="Z65" s="233"/>
      <c r="AA65" s="233"/>
      <c r="AB65" s="234"/>
    </row>
    <row r="66" spans="2:28" ht="26.25" customHeight="1" x14ac:dyDescent="0.25">
      <c r="B66" s="217"/>
      <c r="C66" s="217"/>
      <c r="D66" s="217"/>
      <c r="E66" s="218"/>
      <c r="F66" s="217"/>
      <c r="G66" s="217"/>
      <c r="H66" s="217"/>
      <c r="I66" s="217"/>
      <c r="J66" s="217"/>
      <c r="K66" s="235"/>
      <c r="L66" s="235"/>
      <c r="M66" s="235"/>
      <c r="N66" s="236"/>
      <c r="O66" s="236"/>
      <c r="P66" s="236"/>
      <c r="Q66" s="236"/>
      <c r="R66" s="236"/>
      <c r="S66" s="236"/>
      <c r="T66" s="236"/>
      <c r="U66" s="236"/>
      <c r="V66" s="236"/>
      <c r="W66" s="236"/>
      <c r="X66" s="236"/>
      <c r="Y66" s="236"/>
      <c r="Z66" s="236"/>
      <c r="AA66" s="236"/>
      <c r="AB66" s="237"/>
    </row>
    <row r="67" spans="2:28" ht="26.25" customHeight="1" thickBot="1" x14ac:dyDescent="0.3">
      <c r="B67" s="211"/>
      <c r="C67" s="211"/>
      <c r="D67" s="211"/>
      <c r="E67" s="212"/>
      <c r="F67" s="211"/>
      <c r="G67" s="211"/>
      <c r="H67" s="211"/>
      <c r="I67" s="211"/>
      <c r="J67" s="211"/>
      <c r="K67" s="238"/>
      <c r="L67" s="238"/>
      <c r="M67" s="238"/>
      <c r="N67" s="239"/>
      <c r="O67" s="239"/>
      <c r="P67" s="239"/>
      <c r="Q67" s="239"/>
      <c r="R67" s="239"/>
      <c r="S67" s="239"/>
      <c r="T67" s="239"/>
      <c r="U67" s="239"/>
      <c r="V67" s="239"/>
      <c r="W67" s="239"/>
      <c r="X67" s="239"/>
      <c r="Y67" s="239"/>
      <c r="Z67" s="239"/>
      <c r="AA67" s="239"/>
      <c r="AB67" s="240"/>
    </row>
    <row r="68" spans="2:28" ht="26.25" customHeight="1" x14ac:dyDescent="0.25">
      <c r="B68" s="219"/>
      <c r="C68" s="219"/>
      <c r="D68" s="219"/>
      <c r="E68" s="220"/>
      <c r="F68" s="219"/>
      <c r="G68" s="219"/>
      <c r="H68" s="219"/>
      <c r="I68" s="219"/>
      <c r="J68" s="219"/>
      <c r="K68" s="241"/>
      <c r="L68" s="241"/>
      <c r="M68" s="221"/>
      <c r="N68" s="221"/>
      <c r="O68" s="221"/>
      <c r="P68" s="221"/>
      <c r="Q68" s="221"/>
      <c r="R68" s="221"/>
      <c r="S68" s="221"/>
      <c r="T68" s="221"/>
      <c r="U68" s="221"/>
      <c r="V68" s="221"/>
      <c r="W68" s="221"/>
      <c r="X68" s="221"/>
      <c r="Y68" s="221"/>
      <c r="Z68" s="221"/>
      <c r="AA68" s="221"/>
      <c r="AB68" s="222"/>
    </row>
    <row r="69" spans="2:28" ht="26.25" customHeight="1" x14ac:dyDescent="0.25">
      <c r="B69" s="217"/>
      <c r="C69" s="217"/>
      <c r="D69" s="217"/>
      <c r="E69" s="218"/>
      <c r="F69" s="217"/>
      <c r="G69" s="217"/>
      <c r="H69" s="217"/>
      <c r="I69" s="217"/>
      <c r="J69" s="217"/>
      <c r="K69" s="235"/>
      <c r="L69" s="235"/>
      <c r="M69" s="208"/>
      <c r="N69" s="208"/>
      <c r="O69" s="208"/>
      <c r="P69" s="208"/>
      <c r="Q69" s="208"/>
      <c r="R69" s="208"/>
      <c r="S69" s="208"/>
      <c r="T69" s="208"/>
      <c r="U69" s="208"/>
      <c r="V69" s="208"/>
      <c r="W69" s="208"/>
      <c r="X69" s="208"/>
      <c r="Y69" s="208"/>
      <c r="Z69" s="208"/>
      <c r="AA69" s="208"/>
      <c r="AB69" s="210"/>
    </row>
    <row r="70" spans="2:28" ht="26.25" customHeight="1" thickBot="1" x14ac:dyDescent="0.3">
      <c r="B70" s="223"/>
      <c r="C70" s="223"/>
      <c r="D70" s="223"/>
      <c r="E70" s="224"/>
      <c r="F70" s="223"/>
      <c r="G70" s="223"/>
      <c r="H70" s="223"/>
      <c r="I70" s="223"/>
      <c r="J70" s="223"/>
      <c r="K70" s="244"/>
      <c r="L70" s="244"/>
      <c r="M70" s="225"/>
      <c r="N70" s="225"/>
      <c r="O70" s="225"/>
      <c r="P70" s="225"/>
      <c r="Q70" s="225"/>
      <c r="R70" s="225"/>
      <c r="S70" s="225"/>
      <c r="T70" s="225"/>
      <c r="U70" s="225"/>
      <c r="V70" s="225"/>
      <c r="W70" s="225"/>
      <c r="X70" s="225"/>
      <c r="Y70" s="225"/>
      <c r="Z70" s="225"/>
      <c r="AA70" s="225"/>
      <c r="AB70" s="226"/>
    </row>
    <row r="71" spans="2:28" ht="26.25" customHeight="1" x14ac:dyDescent="0.25">
      <c r="B71" s="215"/>
      <c r="C71" s="215"/>
      <c r="D71" s="215"/>
      <c r="E71" s="216"/>
      <c r="F71" s="215"/>
      <c r="G71" s="215"/>
      <c r="H71" s="215"/>
      <c r="I71" s="215"/>
      <c r="J71" s="215"/>
      <c r="K71" s="204"/>
      <c r="L71" s="230"/>
      <c r="M71" s="204"/>
      <c r="N71" s="204"/>
      <c r="O71" s="204"/>
      <c r="P71" s="204"/>
      <c r="Q71" s="204"/>
      <c r="R71" s="204"/>
      <c r="S71" s="204"/>
      <c r="T71" s="204"/>
      <c r="U71" s="204"/>
      <c r="V71" s="204"/>
      <c r="W71" s="204"/>
      <c r="X71" s="204"/>
      <c r="Y71" s="204"/>
      <c r="Z71" s="204"/>
      <c r="AA71" s="204"/>
      <c r="AB71" s="206"/>
    </row>
    <row r="72" spans="2:28" ht="26.25" customHeight="1" x14ac:dyDescent="0.25">
      <c r="B72" s="217"/>
      <c r="C72" s="217"/>
      <c r="D72" s="217"/>
      <c r="E72" s="218"/>
      <c r="F72" s="217"/>
      <c r="G72" s="217"/>
      <c r="H72" s="217"/>
      <c r="I72" s="217"/>
      <c r="J72" s="217"/>
      <c r="K72" s="208"/>
      <c r="L72" s="228"/>
      <c r="M72" s="208"/>
      <c r="N72" s="208"/>
      <c r="O72" s="208"/>
      <c r="P72" s="208"/>
      <c r="Q72" s="208"/>
      <c r="R72" s="208"/>
      <c r="S72" s="208"/>
      <c r="T72" s="208"/>
      <c r="U72" s="208"/>
      <c r="V72" s="208"/>
      <c r="W72" s="208"/>
      <c r="X72" s="208"/>
      <c r="Y72" s="208"/>
      <c r="Z72" s="208"/>
      <c r="AA72" s="208"/>
      <c r="AB72" s="210"/>
    </row>
    <row r="73" spans="2:28" ht="26.25" customHeight="1" thickBot="1" x14ac:dyDescent="0.3">
      <c r="B73" s="211"/>
      <c r="C73" s="211"/>
      <c r="D73" s="211"/>
      <c r="E73" s="212"/>
      <c r="F73" s="211"/>
      <c r="G73" s="211"/>
      <c r="H73" s="211"/>
      <c r="I73" s="211"/>
      <c r="J73" s="211"/>
      <c r="K73" s="213"/>
      <c r="L73" s="213"/>
      <c r="M73" s="213"/>
      <c r="N73" s="213"/>
      <c r="O73" s="213"/>
      <c r="P73" s="213"/>
      <c r="Q73" s="213"/>
      <c r="R73" s="213"/>
      <c r="S73" s="213"/>
      <c r="T73" s="213"/>
      <c r="U73" s="213"/>
      <c r="V73" s="213"/>
      <c r="W73" s="213"/>
      <c r="X73" s="213"/>
      <c r="Y73" s="213"/>
      <c r="Z73" s="213"/>
      <c r="AA73" s="213"/>
      <c r="AB73" s="214"/>
    </row>
    <row r="74" spans="2:28" ht="26.25" customHeight="1" x14ac:dyDescent="0.25">
      <c r="B74" s="219"/>
      <c r="C74" s="219"/>
      <c r="D74" s="219"/>
      <c r="E74" s="220"/>
      <c r="F74" s="219"/>
      <c r="G74" s="219"/>
      <c r="H74" s="219"/>
      <c r="I74" s="219"/>
      <c r="J74" s="219"/>
      <c r="K74" s="221"/>
      <c r="L74" s="221"/>
      <c r="M74" s="221"/>
      <c r="N74" s="221"/>
      <c r="O74" s="221"/>
      <c r="P74" s="221"/>
      <c r="Q74" s="221"/>
      <c r="R74" s="221"/>
      <c r="S74" s="221"/>
      <c r="T74" s="221"/>
      <c r="U74" s="221"/>
      <c r="V74" s="221"/>
      <c r="W74" s="221"/>
      <c r="X74" s="221"/>
      <c r="Y74" s="221"/>
      <c r="Z74" s="221"/>
      <c r="AA74" s="221"/>
      <c r="AB74" s="222"/>
    </row>
    <row r="75" spans="2:28" ht="26.25" customHeight="1" x14ac:dyDescent="0.25">
      <c r="B75" s="217"/>
      <c r="C75" s="217"/>
      <c r="D75" s="217"/>
      <c r="E75" s="218"/>
      <c r="F75" s="217"/>
      <c r="G75" s="217"/>
      <c r="H75" s="217"/>
      <c r="I75" s="217"/>
      <c r="J75" s="217"/>
      <c r="K75" s="208"/>
      <c r="L75" s="208"/>
      <c r="M75" s="208"/>
      <c r="N75" s="208"/>
      <c r="O75" s="208"/>
      <c r="P75" s="208"/>
      <c r="Q75" s="208"/>
      <c r="R75" s="208"/>
      <c r="S75" s="208"/>
      <c r="T75" s="208"/>
      <c r="U75" s="208"/>
      <c r="V75" s="208"/>
      <c r="W75" s="208"/>
      <c r="X75" s="208"/>
      <c r="Y75" s="208"/>
      <c r="Z75" s="208"/>
      <c r="AA75" s="208"/>
      <c r="AB75" s="210"/>
    </row>
    <row r="76" spans="2:28" ht="26.25" customHeight="1" thickBot="1" x14ac:dyDescent="0.3">
      <c r="B76" s="223"/>
      <c r="C76" s="223"/>
      <c r="D76" s="223"/>
      <c r="E76" s="224"/>
      <c r="F76" s="223"/>
      <c r="G76" s="223"/>
      <c r="H76" s="223"/>
      <c r="I76" s="223"/>
      <c r="J76" s="223"/>
      <c r="K76" s="225"/>
      <c r="L76" s="225"/>
      <c r="M76" s="225"/>
      <c r="N76" s="225"/>
      <c r="O76" s="225"/>
      <c r="P76" s="225"/>
      <c r="Q76" s="225"/>
      <c r="R76" s="225"/>
      <c r="S76" s="225"/>
      <c r="T76" s="225"/>
      <c r="U76" s="225"/>
      <c r="V76" s="225"/>
      <c r="W76" s="225"/>
      <c r="X76" s="225"/>
      <c r="Y76" s="225"/>
      <c r="Z76" s="225"/>
      <c r="AA76" s="225"/>
      <c r="AB76" s="226"/>
    </row>
    <row r="77" spans="2:28" ht="26.25" customHeight="1" x14ac:dyDescent="0.25">
      <c r="B77" s="215"/>
      <c r="C77" s="215"/>
      <c r="D77" s="215"/>
      <c r="E77" s="216"/>
      <c r="F77" s="215"/>
      <c r="G77" s="215"/>
      <c r="H77" s="215"/>
      <c r="I77" s="215"/>
      <c r="J77" s="215"/>
      <c r="K77" s="204"/>
      <c r="L77" s="204"/>
      <c r="M77" s="204"/>
      <c r="N77" s="204"/>
      <c r="O77" s="204"/>
      <c r="P77" s="204"/>
      <c r="Q77" s="204"/>
      <c r="R77" s="204"/>
      <c r="S77" s="204"/>
      <c r="T77" s="204"/>
      <c r="U77" s="204"/>
      <c r="V77" s="204"/>
      <c r="W77" s="204"/>
      <c r="X77" s="204"/>
      <c r="Y77" s="204"/>
      <c r="Z77" s="204"/>
      <c r="AA77" s="204"/>
      <c r="AB77" s="206"/>
    </row>
    <row r="78" spans="2:28" ht="26.25" customHeight="1" x14ac:dyDescent="0.25">
      <c r="B78" s="217"/>
      <c r="C78" s="217"/>
      <c r="D78" s="217"/>
      <c r="E78" s="218"/>
      <c r="F78" s="217"/>
      <c r="G78" s="217"/>
      <c r="H78" s="217"/>
      <c r="I78" s="217"/>
      <c r="J78" s="217"/>
      <c r="K78" s="208"/>
      <c r="L78" s="208"/>
      <c r="M78" s="208"/>
      <c r="N78" s="208"/>
      <c r="O78" s="208"/>
      <c r="P78" s="208"/>
      <c r="Q78" s="208"/>
      <c r="R78" s="208"/>
      <c r="S78" s="208"/>
      <c r="T78" s="208"/>
      <c r="U78" s="208"/>
      <c r="V78" s="208"/>
      <c r="W78" s="208"/>
      <c r="X78" s="208"/>
      <c r="Y78" s="208"/>
      <c r="Z78" s="208"/>
      <c r="AA78" s="208"/>
      <c r="AB78" s="210"/>
    </row>
    <row r="79" spans="2:28" ht="26.25" customHeight="1" thickBot="1" x14ac:dyDescent="0.3">
      <c r="B79" s="211"/>
      <c r="C79" s="211"/>
      <c r="D79" s="211"/>
      <c r="E79" s="212"/>
      <c r="F79" s="211"/>
      <c r="G79" s="211"/>
      <c r="H79" s="211"/>
      <c r="I79" s="211"/>
      <c r="J79" s="211"/>
      <c r="K79" s="213"/>
      <c r="L79" s="213"/>
      <c r="M79" s="213"/>
      <c r="N79" s="213"/>
      <c r="O79" s="213"/>
      <c r="P79" s="213"/>
      <c r="Q79" s="213"/>
      <c r="R79" s="213"/>
      <c r="S79" s="213"/>
      <c r="T79" s="213"/>
      <c r="U79" s="213"/>
      <c r="V79" s="213"/>
      <c r="W79" s="213"/>
      <c r="X79" s="213"/>
      <c r="Y79" s="213"/>
      <c r="Z79" s="213"/>
      <c r="AA79" s="213"/>
      <c r="AB79" s="214"/>
    </row>
    <row r="80" spans="2:28" ht="26.25" customHeight="1" x14ac:dyDescent="0.25">
      <c r="B80" s="219"/>
      <c r="C80" s="219"/>
      <c r="D80" s="219"/>
      <c r="E80" s="220"/>
      <c r="F80" s="219"/>
      <c r="G80" s="219"/>
      <c r="H80" s="219"/>
      <c r="I80" s="219"/>
      <c r="J80" s="219"/>
      <c r="K80" s="221"/>
      <c r="L80" s="221"/>
      <c r="M80" s="221"/>
      <c r="N80" s="221"/>
      <c r="O80" s="221"/>
      <c r="P80" s="221"/>
      <c r="Q80" s="221"/>
      <c r="R80" s="221"/>
      <c r="S80" s="221"/>
      <c r="T80" s="221"/>
      <c r="U80" s="221"/>
      <c r="V80" s="221"/>
      <c r="W80" s="221"/>
      <c r="X80" s="221"/>
      <c r="Y80" s="221"/>
      <c r="Z80" s="221"/>
      <c r="AA80" s="221"/>
      <c r="AB80" s="222"/>
    </row>
    <row r="81" spans="2:28" ht="26.25" customHeight="1" x14ac:dyDescent="0.25">
      <c r="B81" s="217"/>
      <c r="C81" s="217"/>
      <c r="D81" s="217"/>
      <c r="E81" s="218"/>
      <c r="F81" s="217"/>
      <c r="G81" s="217"/>
      <c r="H81" s="217"/>
      <c r="I81" s="217"/>
      <c r="J81" s="217"/>
      <c r="K81" s="208"/>
      <c r="L81" s="208"/>
      <c r="M81" s="208"/>
      <c r="N81" s="208"/>
      <c r="O81" s="208"/>
      <c r="P81" s="208"/>
      <c r="Q81" s="208"/>
      <c r="R81" s="208"/>
      <c r="S81" s="208"/>
      <c r="T81" s="208"/>
      <c r="U81" s="208"/>
      <c r="V81" s="208"/>
      <c r="W81" s="208"/>
      <c r="X81" s="208"/>
      <c r="Y81" s="208"/>
      <c r="Z81" s="208"/>
      <c r="AA81" s="208"/>
      <c r="AB81" s="210"/>
    </row>
    <row r="82" spans="2:28" ht="26.25" customHeight="1" thickBot="1" x14ac:dyDescent="0.3">
      <c r="B82" s="223"/>
      <c r="C82" s="223"/>
      <c r="D82" s="223"/>
      <c r="E82" s="224"/>
      <c r="F82" s="223"/>
      <c r="G82" s="223"/>
      <c r="H82" s="223"/>
      <c r="I82" s="223"/>
      <c r="J82" s="223"/>
      <c r="K82" s="225"/>
      <c r="L82" s="225"/>
      <c r="M82" s="225"/>
      <c r="N82" s="225"/>
      <c r="O82" s="225"/>
      <c r="P82" s="225"/>
      <c r="Q82" s="225"/>
      <c r="R82" s="225"/>
      <c r="S82" s="225"/>
      <c r="T82" s="225"/>
      <c r="U82" s="225"/>
      <c r="V82" s="225"/>
      <c r="W82" s="225"/>
      <c r="X82" s="225"/>
      <c r="Y82" s="225"/>
      <c r="Z82" s="225"/>
      <c r="AA82" s="225"/>
      <c r="AB82" s="226"/>
    </row>
    <row r="83" spans="2:28" ht="26.25" customHeight="1" x14ac:dyDescent="0.25">
      <c r="B83" s="215"/>
      <c r="C83" s="215"/>
      <c r="D83" s="215"/>
      <c r="E83" s="216"/>
      <c r="F83" s="215"/>
      <c r="G83" s="215"/>
      <c r="H83" s="215"/>
      <c r="I83" s="215"/>
      <c r="J83" s="215"/>
      <c r="K83" s="204"/>
      <c r="L83" s="204"/>
      <c r="M83" s="204"/>
      <c r="N83" s="204"/>
      <c r="O83" s="204"/>
      <c r="P83" s="204"/>
      <c r="Q83" s="204"/>
      <c r="R83" s="204"/>
      <c r="S83" s="204"/>
      <c r="T83" s="204"/>
      <c r="U83" s="204"/>
      <c r="V83" s="204"/>
      <c r="W83" s="204"/>
      <c r="X83" s="204"/>
      <c r="Y83" s="204"/>
      <c r="Z83" s="204"/>
      <c r="AA83" s="204"/>
      <c r="AB83" s="206"/>
    </row>
    <row r="84" spans="2:28" ht="26.25" customHeight="1" x14ac:dyDescent="0.25">
      <c r="B84" s="217"/>
      <c r="C84" s="217"/>
      <c r="D84" s="217"/>
      <c r="E84" s="218"/>
      <c r="F84" s="217"/>
      <c r="G84" s="217"/>
      <c r="H84" s="217"/>
      <c r="I84" s="217"/>
      <c r="J84" s="217"/>
      <c r="K84" s="208"/>
      <c r="L84" s="208"/>
      <c r="M84" s="208"/>
      <c r="N84" s="208"/>
      <c r="O84" s="208"/>
      <c r="P84" s="208"/>
      <c r="Q84" s="208"/>
      <c r="R84" s="208"/>
      <c r="S84" s="208"/>
      <c r="T84" s="208"/>
      <c r="U84" s="208"/>
      <c r="V84" s="208"/>
      <c r="W84" s="208"/>
      <c r="X84" s="208"/>
      <c r="Y84" s="208"/>
      <c r="Z84" s="208"/>
      <c r="AA84" s="208"/>
      <c r="AB84" s="210"/>
    </row>
    <row r="85" spans="2:28" ht="26.25" customHeight="1" thickBot="1" x14ac:dyDescent="0.3">
      <c r="B85" s="211"/>
      <c r="C85" s="211"/>
      <c r="D85" s="211"/>
      <c r="E85" s="212"/>
      <c r="F85" s="211"/>
      <c r="G85" s="211"/>
      <c r="H85" s="211"/>
      <c r="I85" s="211"/>
      <c r="J85" s="211"/>
      <c r="K85" s="213"/>
      <c r="L85" s="213"/>
      <c r="M85" s="213"/>
      <c r="N85" s="213"/>
      <c r="O85" s="213"/>
      <c r="P85" s="213"/>
      <c r="Q85" s="213"/>
      <c r="R85" s="213"/>
      <c r="S85" s="213"/>
      <c r="T85" s="213"/>
      <c r="U85" s="213"/>
      <c r="V85" s="213"/>
      <c r="W85" s="213"/>
      <c r="X85" s="213"/>
      <c r="Y85" s="213"/>
      <c r="Z85" s="213"/>
      <c r="AA85" s="213"/>
      <c r="AB85" s="214"/>
    </row>
    <row r="86" spans="2:28" ht="26.25" customHeight="1" x14ac:dyDescent="0.25">
      <c r="B86" s="219"/>
      <c r="C86" s="219"/>
      <c r="D86" s="219"/>
      <c r="E86" s="220"/>
      <c r="F86" s="219"/>
      <c r="G86" s="219"/>
      <c r="H86" s="219"/>
      <c r="I86" s="219"/>
      <c r="J86" s="219"/>
      <c r="K86" s="221"/>
      <c r="L86" s="221"/>
      <c r="M86" s="221"/>
      <c r="N86" s="221"/>
      <c r="O86" s="221"/>
      <c r="P86" s="221"/>
      <c r="Q86" s="221"/>
      <c r="R86" s="221"/>
      <c r="S86" s="221"/>
      <c r="T86" s="221"/>
      <c r="U86" s="221"/>
      <c r="V86" s="221"/>
      <c r="W86" s="221"/>
      <c r="X86" s="221"/>
      <c r="Y86" s="221"/>
      <c r="Z86" s="221"/>
      <c r="AA86" s="221"/>
      <c r="AB86" s="222"/>
    </row>
    <row r="87" spans="2:28" ht="26.25" customHeight="1" x14ac:dyDescent="0.25">
      <c r="B87" s="217"/>
      <c r="C87" s="217"/>
      <c r="D87" s="217"/>
      <c r="E87" s="218"/>
      <c r="F87" s="217"/>
      <c r="G87" s="217"/>
      <c r="H87" s="217"/>
      <c r="I87" s="217"/>
      <c r="J87" s="217"/>
      <c r="K87" s="208"/>
      <c r="L87" s="208"/>
      <c r="M87" s="208"/>
      <c r="N87" s="208"/>
      <c r="O87" s="208"/>
      <c r="P87" s="208"/>
      <c r="Q87" s="208"/>
      <c r="R87" s="208"/>
      <c r="S87" s="208"/>
      <c r="T87" s="208"/>
      <c r="U87" s="208"/>
      <c r="V87" s="208"/>
      <c r="W87" s="208"/>
      <c r="X87" s="208"/>
      <c r="Y87" s="208"/>
      <c r="Z87" s="208"/>
      <c r="AA87" s="208"/>
      <c r="AB87" s="210"/>
    </row>
    <row r="88" spans="2:28" ht="26.25" customHeight="1" thickBot="1" x14ac:dyDescent="0.3">
      <c r="B88" s="223"/>
      <c r="C88" s="223"/>
      <c r="D88" s="223"/>
      <c r="E88" s="224"/>
      <c r="F88" s="223"/>
      <c r="G88" s="223"/>
      <c r="H88" s="223"/>
      <c r="I88" s="223"/>
      <c r="J88" s="223"/>
      <c r="K88" s="225"/>
      <c r="L88" s="225"/>
      <c r="M88" s="225"/>
      <c r="N88" s="225"/>
      <c r="O88" s="225"/>
      <c r="P88" s="225"/>
      <c r="Q88" s="225"/>
      <c r="R88" s="225"/>
      <c r="S88" s="225"/>
      <c r="T88" s="225"/>
      <c r="U88" s="225"/>
      <c r="V88" s="225"/>
      <c r="W88" s="225"/>
      <c r="X88" s="225"/>
      <c r="Y88" s="225"/>
      <c r="Z88" s="225"/>
      <c r="AA88" s="225"/>
      <c r="AB88" s="226"/>
    </row>
    <row r="89" spans="2:28" ht="26.25" customHeight="1" x14ac:dyDescent="0.25">
      <c r="B89" s="215"/>
      <c r="C89" s="215"/>
      <c r="D89" s="215"/>
      <c r="E89" s="216"/>
      <c r="F89" s="215"/>
      <c r="G89" s="215"/>
      <c r="H89" s="215"/>
      <c r="I89" s="215"/>
      <c r="J89" s="215"/>
      <c r="K89" s="204"/>
      <c r="L89" s="204"/>
      <c r="M89" s="204"/>
      <c r="N89" s="204"/>
      <c r="O89" s="204"/>
      <c r="P89" s="204"/>
      <c r="Q89" s="204"/>
      <c r="R89" s="204"/>
      <c r="S89" s="204"/>
      <c r="T89" s="204"/>
      <c r="U89" s="204"/>
      <c r="V89" s="204"/>
      <c r="W89" s="204"/>
      <c r="X89" s="204"/>
      <c r="Y89" s="204"/>
      <c r="Z89" s="204"/>
      <c r="AA89" s="204"/>
      <c r="AB89" s="206"/>
    </row>
    <row r="90" spans="2:28" ht="26.25" customHeight="1" x14ac:dyDescent="0.25">
      <c r="B90" s="217"/>
      <c r="C90" s="217"/>
      <c r="D90" s="217"/>
      <c r="E90" s="218"/>
      <c r="F90" s="217"/>
      <c r="G90" s="217"/>
      <c r="H90" s="217"/>
      <c r="I90" s="217"/>
      <c r="J90" s="217"/>
      <c r="K90" s="208"/>
      <c r="L90" s="208"/>
      <c r="M90" s="208"/>
      <c r="N90" s="208"/>
      <c r="O90" s="208"/>
      <c r="P90" s="208"/>
      <c r="Q90" s="208"/>
      <c r="R90" s="208"/>
      <c r="S90" s="208"/>
      <c r="T90" s="208"/>
      <c r="U90" s="208"/>
      <c r="V90" s="208"/>
      <c r="W90" s="208"/>
      <c r="X90" s="208"/>
      <c r="Y90" s="208"/>
      <c r="Z90" s="208"/>
      <c r="AA90" s="208"/>
      <c r="AB90" s="210"/>
    </row>
    <row r="91" spans="2:28" ht="26.25" customHeight="1" thickBot="1" x14ac:dyDescent="0.3">
      <c r="B91" s="211"/>
      <c r="C91" s="211"/>
      <c r="D91" s="211"/>
      <c r="E91" s="212"/>
      <c r="F91" s="211"/>
      <c r="G91" s="211"/>
      <c r="H91" s="211"/>
      <c r="I91" s="211"/>
      <c r="J91" s="211"/>
      <c r="K91" s="213"/>
      <c r="L91" s="213"/>
      <c r="M91" s="213"/>
      <c r="N91" s="213"/>
      <c r="O91" s="213"/>
      <c r="P91" s="213"/>
      <c r="Q91" s="213"/>
      <c r="R91" s="213"/>
      <c r="S91" s="213"/>
      <c r="T91" s="213"/>
      <c r="U91" s="213"/>
      <c r="V91" s="213"/>
      <c r="W91" s="213"/>
      <c r="X91" s="213"/>
      <c r="Y91" s="213"/>
      <c r="Z91" s="213"/>
      <c r="AA91" s="213"/>
      <c r="AB91" s="214"/>
    </row>
    <row r="92" spans="2:28" ht="26.25" customHeight="1" x14ac:dyDescent="0.25">
      <c r="B92" s="219"/>
      <c r="C92" s="219"/>
      <c r="D92" s="219"/>
      <c r="E92" s="220"/>
      <c r="F92" s="219"/>
      <c r="G92" s="219"/>
      <c r="H92" s="219"/>
      <c r="I92" s="219"/>
      <c r="J92" s="219"/>
      <c r="K92" s="221"/>
      <c r="L92" s="221"/>
      <c r="M92" s="221"/>
      <c r="N92" s="221"/>
      <c r="O92" s="221"/>
      <c r="P92" s="221"/>
      <c r="Q92" s="221"/>
      <c r="R92" s="221"/>
      <c r="S92" s="221"/>
      <c r="T92" s="221"/>
      <c r="U92" s="221"/>
      <c r="V92" s="221"/>
      <c r="W92" s="221"/>
      <c r="X92" s="221"/>
      <c r="Y92" s="221"/>
      <c r="Z92" s="221"/>
      <c r="AA92" s="221"/>
      <c r="AB92" s="222"/>
    </row>
    <row r="93" spans="2:28" ht="26.25" customHeight="1" x14ac:dyDescent="0.25">
      <c r="B93" s="217"/>
      <c r="C93" s="217"/>
      <c r="D93" s="217"/>
      <c r="E93" s="218"/>
      <c r="F93" s="217"/>
      <c r="G93" s="217"/>
      <c r="H93" s="217"/>
      <c r="I93" s="217"/>
      <c r="J93" s="217"/>
      <c r="K93" s="208"/>
      <c r="L93" s="208"/>
      <c r="M93" s="208"/>
      <c r="N93" s="208"/>
      <c r="O93" s="208"/>
      <c r="P93" s="208"/>
      <c r="Q93" s="208"/>
      <c r="R93" s="208"/>
      <c r="S93" s="208"/>
      <c r="T93" s="208"/>
      <c r="U93" s="208"/>
      <c r="V93" s="208"/>
      <c r="W93" s="208"/>
      <c r="X93" s="208"/>
      <c r="Y93" s="208"/>
      <c r="Z93" s="208"/>
      <c r="AA93" s="208"/>
      <c r="AB93" s="210"/>
    </row>
    <row r="94" spans="2:28" ht="26.25" customHeight="1" thickBot="1" x14ac:dyDescent="0.3">
      <c r="B94" s="223"/>
      <c r="C94" s="223"/>
      <c r="D94" s="223"/>
      <c r="E94" s="224"/>
      <c r="F94" s="223"/>
      <c r="G94" s="223"/>
      <c r="H94" s="223"/>
      <c r="I94" s="223"/>
      <c r="J94" s="223"/>
      <c r="K94" s="244"/>
      <c r="L94" s="244"/>
      <c r="M94" s="244"/>
      <c r="N94" s="245"/>
      <c r="O94" s="245"/>
      <c r="P94" s="245"/>
      <c r="Q94" s="244"/>
      <c r="R94" s="244"/>
      <c r="S94" s="244"/>
      <c r="T94" s="244"/>
      <c r="U94" s="244"/>
      <c r="V94" s="244"/>
      <c r="W94" s="244"/>
      <c r="X94" s="244"/>
      <c r="Y94" s="244"/>
      <c r="Z94" s="244"/>
      <c r="AA94" s="244"/>
      <c r="AB94" s="249"/>
    </row>
    <row r="95" spans="2:28" ht="26.25" customHeight="1" x14ac:dyDescent="0.25">
      <c r="B95" s="215"/>
      <c r="C95" s="215"/>
      <c r="D95" s="215"/>
      <c r="E95" s="216"/>
      <c r="F95" s="215"/>
      <c r="G95" s="215"/>
      <c r="H95" s="215"/>
      <c r="I95" s="215"/>
      <c r="J95" s="215"/>
      <c r="K95" s="232"/>
      <c r="L95" s="232"/>
      <c r="M95" s="232"/>
      <c r="N95" s="204"/>
      <c r="O95" s="204"/>
      <c r="P95" s="204"/>
      <c r="Q95" s="204"/>
      <c r="R95" s="204"/>
      <c r="S95" s="204"/>
      <c r="T95" s="204"/>
      <c r="U95" s="204"/>
      <c r="V95" s="204"/>
      <c r="W95" s="204"/>
      <c r="X95" s="204"/>
      <c r="Y95" s="204"/>
      <c r="Z95" s="232"/>
      <c r="AA95" s="232"/>
      <c r="AB95" s="250"/>
    </row>
    <row r="96" spans="2:28" ht="26.25" customHeight="1" x14ac:dyDescent="0.25">
      <c r="B96" s="217"/>
      <c r="C96" s="217"/>
      <c r="D96" s="217"/>
      <c r="E96" s="218"/>
      <c r="F96" s="217"/>
      <c r="G96" s="217"/>
      <c r="H96" s="217"/>
      <c r="I96" s="217"/>
      <c r="J96" s="217"/>
      <c r="K96" s="235"/>
      <c r="L96" s="235"/>
      <c r="M96" s="235"/>
      <c r="N96" s="208"/>
      <c r="O96" s="208"/>
      <c r="P96" s="208"/>
      <c r="Q96" s="208"/>
      <c r="R96" s="208"/>
      <c r="S96" s="208"/>
      <c r="T96" s="208"/>
      <c r="U96" s="208"/>
      <c r="V96" s="208"/>
      <c r="W96" s="208"/>
      <c r="X96" s="208"/>
      <c r="Y96" s="208"/>
      <c r="Z96" s="235"/>
      <c r="AA96" s="235"/>
      <c r="AB96" s="251"/>
    </row>
    <row r="97" spans="2:28" ht="26.25" customHeight="1" thickBot="1" x14ac:dyDescent="0.3">
      <c r="B97" s="211"/>
      <c r="C97" s="211"/>
      <c r="D97" s="211"/>
      <c r="E97" s="212"/>
      <c r="F97" s="211"/>
      <c r="G97" s="211"/>
      <c r="H97" s="211"/>
      <c r="I97" s="211"/>
      <c r="J97" s="211"/>
      <c r="K97" s="213"/>
      <c r="L97" s="213"/>
      <c r="M97" s="213"/>
      <c r="N97" s="252"/>
      <c r="O97" s="252"/>
      <c r="P97" s="252"/>
      <c r="Q97" s="252"/>
      <c r="R97" s="252"/>
      <c r="S97" s="252"/>
      <c r="T97" s="252"/>
      <c r="U97" s="252"/>
      <c r="V97" s="252"/>
      <c r="W97" s="252"/>
      <c r="X97" s="252"/>
      <c r="Y97" s="252"/>
      <c r="Z97" s="252"/>
      <c r="AA97" s="252"/>
      <c r="AB97" s="253"/>
    </row>
    <row r="98" spans="2:28" ht="26.25" customHeight="1" x14ac:dyDescent="0.25">
      <c r="B98" s="219"/>
      <c r="C98" s="219"/>
      <c r="D98" s="219"/>
      <c r="E98" s="220"/>
      <c r="F98" s="219"/>
      <c r="G98" s="219"/>
      <c r="H98" s="219"/>
      <c r="I98" s="219"/>
      <c r="J98" s="219"/>
      <c r="K98" s="221"/>
      <c r="L98" s="221"/>
      <c r="M98" s="221"/>
      <c r="N98" s="254"/>
      <c r="O98" s="254"/>
      <c r="P98" s="254"/>
      <c r="Q98" s="221"/>
      <c r="R98" s="221"/>
      <c r="S98" s="221"/>
      <c r="T98" s="221"/>
      <c r="U98" s="221"/>
      <c r="V98" s="221"/>
      <c r="W98" s="221"/>
      <c r="X98" s="221"/>
      <c r="Y98" s="221"/>
      <c r="Z98" s="221"/>
      <c r="AA98" s="221"/>
      <c r="AB98" s="255"/>
    </row>
    <row r="99" spans="2:28" ht="26.25" customHeight="1" x14ac:dyDescent="0.25">
      <c r="B99" s="217"/>
      <c r="C99" s="217"/>
      <c r="D99" s="217"/>
      <c r="E99" s="218"/>
      <c r="F99" s="217"/>
      <c r="G99" s="217"/>
      <c r="H99" s="217"/>
      <c r="I99" s="217"/>
      <c r="J99" s="217"/>
      <c r="K99" s="208"/>
      <c r="L99" s="208"/>
      <c r="M99" s="208"/>
      <c r="N99" s="256"/>
      <c r="O99" s="256"/>
      <c r="P99" s="256"/>
      <c r="Q99" s="208"/>
      <c r="R99" s="208"/>
      <c r="S99" s="208"/>
      <c r="T99" s="208"/>
      <c r="U99" s="208"/>
      <c r="V99" s="208"/>
      <c r="W99" s="208"/>
      <c r="X99" s="208"/>
      <c r="Y99" s="208"/>
      <c r="Z99" s="208"/>
      <c r="AA99" s="208"/>
      <c r="AB99" s="251"/>
    </row>
    <row r="100" spans="2:28" ht="26.25" customHeight="1" thickBot="1" x14ac:dyDescent="0.3">
      <c r="B100" s="223"/>
      <c r="C100" s="223"/>
      <c r="D100" s="223"/>
      <c r="E100" s="224"/>
      <c r="F100" s="223"/>
      <c r="G100" s="223"/>
      <c r="H100" s="223"/>
      <c r="I100" s="223"/>
      <c r="J100" s="223"/>
      <c r="K100" s="229"/>
      <c r="L100" s="225"/>
      <c r="M100" s="225"/>
      <c r="N100" s="257"/>
      <c r="O100" s="257"/>
      <c r="P100" s="257"/>
      <c r="Q100" s="225"/>
      <c r="R100" s="225"/>
      <c r="S100" s="225"/>
      <c r="T100" s="225"/>
      <c r="U100" s="225"/>
      <c r="V100" s="225"/>
      <c r="W100" s="225"/>
      <c r="X100" s="225"/>
      <c r="Y100" s="225"/>
      <c r="Z100" s="225"/>
      <c r="AA100" s="225"/>
      <c r="AB100" s="249"/>
    </row>
    <row r="101" spans="2:28" ht="26.25" customHeight="1" x14ac:dyDescent="0.25">
      <c r="B101" s="215"/>
      <c r="C101" s="215"/>
      <c r="D101" s="215"/>
      <c r="E101" s="216"/>
      <c r="F101" s="215"/>
      <c r="G101" s="215"/>
      <c r="H101" s="215"/>
      <c r="I101" s="215"/>
      <c r="J101" s="215"/>
      <c r="K101" s="204"/>
      <c r="L101" s="204"/>
      <c r="M101" s="204"/>
      <c r="N101" s="258"/>
      <c r="O101" s="258"/>
      <c r="P101" s="258"/>
      <c r="Q101" s="204"/>
      <c r="R101" s="204"/>
      <c r="S101" s="258"/>
      <c r="T101" s="258"/>
      <c r="U101" s="258"/>
      <c r="V101" s="258"/>
      <c r="W101" s="258"/>
      <c r="X101" s="258"/>
      <c r="Y101" s="258"/>
      <c r="Z101" s="258"/>
      <c r="AA101" s="258"/>
      <c r="AB101" s="250"/>
    </row>
    <row r="102" spans="2:28" ht="26.25" customHeight="1" x14ac:dyDescent="0.25">
      <c r="B102" s="217"/>
      <c r="C102" s="217"/>
      <c r="D102" s="217"/>
      <c r="E102" s="218"/>
      <c r="F102" s="217"/>
      <c r="G102" s="217"/>
      <c r="H102" s="217"/>
      <c r="I102" s="217"/>
      <c r="J102" s="217"/>
      <c r="K102" s="208"/>
      <c r="L102" s="208"/>
      <c r="M102" s="208"/>
      <c r="N102" s="259"/>
      <c r="O102" s="259"/>
      <c r="P102" s="259"/>
      <c r="Q102" s="208"/>
      <c r="R102" s="208"/>
      <c r="S102" s="259"/>
      <c r="T102" s="259"/>
      <c r="U102" s="259"/>
      <c r="V102" s="259"/>
      <c r="W102" s="259"/>
      <c r="X102" s="259"/>
      <c r="Y102" s="259"/>
      <c r="Z102" s="259"/>
      <c r="AA102" s="259"/>
      <c r="AB102" s="251"/>
    </row>
    <row r="103" spans="2:28" ht="26.25" customHeight="1" thickBot="1" x14ac:dyDescent="0.3">
      <c r="B103" s="211"/>
      <c r="C103" s="211"/>
      <c r="D103" s="211"/>
      <c r="E103" s="212"/>
      <c r="F103" s="211"/>
      <c r="G103" s="211"/>
      <c r="H103" s="211"/>
      <c r="I103" s="211"/>
      <c r="J103" s="211"/>
      <c r="K103" s="213"/>
      <c r="L103" s="213"/>
      <c r="M103" s="213"/>
      <c r="N103" s="252"/>
      <c r="O103" s="252"/>
      <c r="P103" s="252"/>
      <c r="Q103" s="252"/>
      <c r="R103" s="252"/>
      <c r="S103" s="252"/>
      <c r="T103" s="252"/>
      <c r="U103" s="252"/>
      <c r="V103" s="252"/>
      <c r="W103" s="252"/>
      <c r="X103" s="252"/>
      <c r="Y103" s="252"/>
      <c r="Z103" s="252"/>
      <c r="AA103" s="252"/>
      <c r="AB103" s="260"/>
    </row>
    <row r="104" spans="2:28" ht="26.25" customHeight="1" x14ac:dyDescent="0.25">
      <c r="B104" s="219"/>
      <c r="C104" s="219"/>
      <c r="D104" s="219"/>
      <c r="E104" s="220"/>
      <c r="F104" s="219"/>
      <c r="G104" s="219"/>
      <c r="H104" s="219"/>
      <c r="I104" s="219"/>
      <c r="J104" s="219"/>
      <c r="K104" s="227"/>
      <c r="L104" s="221"/>
      <c r="M104" s="221"/>
      <c r="N104" s="254"/>
      <c r="O104" s="254"/>
      <c r="P104" s="254"/>
      <c r="Q104" s="221"/>
      <c r="R104" s="221"/>
      <c r="S104" s="221"/>
      <c r="T104" s="221"/>
      <c r="U104" s="221"/>
      <c r="V104" s="221"/>
      <c r="W104" s="221"/>
      <c r="X104" s="221"/>
      <c r="Y104" s="221"/>
      <c r="Z104" s="221"/>
      <c r="AA104" s="221"/>
      <c r="AB104" s="261"/>
    </row>
    <row r="105" spans="2:28" ht="26.25" customHeight="1" x14ac:dyDescent="0.25">
      <c r="B105" s="217"/>
      <c r="C105" s="217"/>
      <c r="D105" s="217"/>
      <c r="E105" s="218"/>
      <c r="F105" s="217"/>
      <c r="G105" s="217"/>
      <c r="H105" s="217"/>
      <c r="I105" s="217"/>
      <c r="J105" s="217"/>
      <c r="K105" s="228"/>
      <c r="L105" s="208"/>
      <c r="M105" s="208"/>
      <c r="N105" s="256"/>
      <c r="O105" s="256"/>
      <c r="P105" s="256"/>
      <c r="Q105" s="208"/>
      <c r="R105" s="208"/>
      <c r="S105" s="208"/>
      <c r="T105" s="208"/>
      <c r="U105" s="208"/>
      <c r="V105" s="208"/>
      <c r="W105" s="208"/>
      <c r="X105" s="208"/>
      <c r="Y105" s="208"/>
      <c r="Z105" s="208"/>
      <c r="AA105" s="208"/>
      <c r="AB105" s="262"/>
    </row>
    <row r="106" spans="2:28" ht="26.25" customHeight="1" thickBot="1" x14ac:dyDescent="0.3">
      <c r="B106" s="223"/>
      <c r="C106" s="223"/>
      <c r="D106" s="223"/>
      <c r="E106" s="224"/>
      <c r="F106" s="223"/>
      <c r="G106" s="223"/>
      <c r="H106" s="223"/>
      <c r="I106" s="223"/>
      <c r="J106" s="223"/>
      <c r="K106" s="225"/>
      <c r="L106" s="225"/>
      <c r="M106" s="225"/>
      <c r="N106" s="257"/>
      <c r="O106" s="257"/>
      <c r="P106" s="257"/>
      <c r="Q106" s="225"/>
      <c r="R106" s="225"/>
      <c r="S106" s="225"/>
      <c r="T106" s="225"/>
      <c r="U106" s="225"/>
      <c r="V106" s="225"/>
      <c r="W106" s="225"/>
      <c r="X106" s="225"/>
      <c r="Y106" s="225"/>
      <c r="Z106" s="225"/>
      <c r="AA106" s="225"/>
      <c r="AB106" s="249"/>
    </row>
    <row r="107" spans="2:28" ht="26.25" customHeight="1" x14ac:dyDescent="0.25">
      <c r="B107" s="215"/>
      <c r="C107" s="215"/>
      <c r="D107" s="215"/>
      <c r="E107" s="216"/>
      <c r="F107" s="215"/>
      <c r="G107" s="215"/>
      <c r="H107" s="215"/>
      <c r="I107" s="215"/>
      <c r="J107" s="215"/>
      <c r="K107" s="204"/>
      <c r="L107" s="204"/>
      <c r="M107" s="204"/>
      <c r="N107" s="258"/>
      <c r="O107" s="258"/>
      <c r="P107" s="258"/>
      <c r="Q107" s="258"/>
      <c r="R107" s="258"/>
      <c r="S107" s="258"/>
      <c r="T107" s="258"/>
      <c r="U107" s="258"/>
      <c r="V107" s="258"/>
      <c r="W107" s="258"/>
      <c r="X107" s="258"/>
      <c r="Y107" s="258"/>
      <c r="Z107" s="258"/>
      <c r="AA107" s="258"/>
      <c r="AB107" s="250"/>
    </row>
    <row r="108" spans="2:28" ht="26.25" customHeight="1" x14ac:dyDescent="0.25">
      <c r="B108" s="217"/>
      <c r="C108" s="217"/>
      <c r="D108" s="217"/>
      <c r="E108" s="218"/>
      <c r="F108" s="217"/>
      <c r="G108" s="217"/>
      <c r="H108" s="217"/>
      <c r="I108" s="217"/>
      <c r="J108" s="217"/>
      <c r="K108" s="208"/>
      <c r="L108" s="208"/>
      <c r="M108" s="208"/>
      <c r="N108" s="259"/>
      <c r="O108" s="259"/>
      <c r="P108" s="259"/>
      <c r="Q108" s="259"/>
      <c r="R108" s="259"/>
      <c r="S108" s="259"/>
      <c r="T108" s="259"/>
      <c r="U108" s="259"/>
      <c r="V108" s="259"/>
      <c r="W108" s="259"/>
      <c r="X108" s="259"/>
      <c r="Y108" s="259"/>
      <c r="Z108" s="259"/>
      <c r="AA108" s="259"/>
      <c r="AB108" s="251"/>
    </row>
    <row r="109" spans="2:28" ht="26.25" customHeight="1" thickBot="1" x14ac:dyDescent="0.3">
      <c r="B109" s="211"/>
      <c r="C109" s="211"/>
      <c r="D109" s="211"/>
      <c r="E109" s="212"/>
      <c r="F109" s="211"/>
      <c r="G109" s="211"/>
      <c r="H109" s="211"/>
      <c r="I109" s="211"/>
      <c r="J109" s="211"/>
      <c r="K109" s="213"/>
      <c r="L109" s="213"/>
      <c r="M109" s="213"/>
      <c r="N109" s="252"/>
      <c r="O109" s="252"/>
      <c r="P109" s="252"/>
      <c r="Q109" s="252"/>
      <c r="R109" s="252"/>
      <c r="S109" s="252"/>
      <c r="T109" s="252"/>
      <c r="U109" s="252"/>
      <c r="V109" s="252"/>
      <c r="W109" s="252"/>
      <c r="X109" s="252"/>
      <c r="Y109" s="252"/>
      <c r="Z109" s="252"/>
      <c r="AA109" s="252"/>
      <c r="AB109" s="260"/>
    </row>
    <row r="110" spans="2:28" ht="26.25" customHeight="1" x14ac:dyDescent="0.25">
      <c r="B110" s="219"/>
      <c r="C110" s="219"/>
      <c r="D110" s="219"/>
      <c r="E110" s="220"/>
      <c r="F110" s="219"/>
      <c r="G110" s="219"/>
      <c r="H110" s="219"/>
      <c r="I110" s="219"/>
      <c r="J110" s="219"/>
      <c r="K110" s="221"/>
      <c r="L110" s="221"/>
      <c r="M110" s="221"/>
      <c r="N110" s="254"/>
      <c r="O110" s="254"/>
      <c r="P110" s="254"/>
      <c r="Q110" s="254"/>
      <c r="R110" s="254"/>
      <c r="S110" s="254"/>
      <c r="T110" s="254"/>
      <c r="U110" s="254"/>
      <c r="V110" s="254"/>
      <c r="W110" s="254"/>
      <c r="X110" s="254"/>
      <c r="Y110" s="254"/>
      <c r="Z110" s="254"/>
      <c r="AA110" s="254"/>
      <c r="AB110" s="261"/>
    </row>
    <row r="111" spans="2:28" ht="26.25" customHeight="1" x14ac:dyDescent="0.25">
      <c r="B111" s="217"/>
      <c r="C111" s="217"/>
      <c r="D111" s="217"/>
      <c r="E111" s="218"/>
      <c r="F111" s="217"/>
      <c r="G111" s="217"/>
      <c r="H111" s="217"/>
      <c r="I111" s="217"/>
      <c r="J111" s="217"/>
      <c r="K111" s="208"/>
      <c r="L111" s="208"/>
      <c r="M111" s="208"/>
      <c r="N111" s="256"/>
      <c r="O111" s="256"/>
      <c r="P111" s="256"/>
      <c r="Q111" s="256"/>
      <c r="R111" s="256"/>
      <c r="S111" s="256"/>
      <c r="T111" s="256"/>
      <c r="U111" s="256"/>
      <c r="V111" s="256"/>
      <c r="W111" s="256"/>
      <c r="X111" s="256"/>
      <c r="Y111" s="256"/>
      <c r="Z111" s="256"/>
      <c r="AA111" s="256"/>
      <c r="AB111" s="262"/>
    </row>
    <row r="112" spans="2:28" ht="26.25" customHeight="1" thickBot="1" x14ac:dyDescent="0.3">
      <c r="B112" s="223"/>
      <c r="C112" s="223"/>
      <c r="D112" s="223"/>
      <c r="E112" s="224"/>
      <c r="F112" s="223"/>
      <c r="G112" s="223"/>
      <c r="H112" s="223"/>
      <c r="I112" s="223"/>
      <c r="J112" s="223"/>
      <c r="K112" s="225"/>
      <c r="L112" s="225"/>
      <c r="M112" s="225"/>
      <c r="N112" s="263"/>
      <c r="O112" s="263"/>
      <c r="P112" s="263"/>
      <c r="Q112" s="225"/>
      <c r="R112" s="225"/>
      <c r="S112" s="225"/>
      <c r="T112" s="225"/>
      <c r="U112" s="225"/>
      <c r="V112" s="263"/>
      <c r="W112" s="225"/>
      <c r="X112" s="225"/>
      <c r="Y112" s="225"/>
      <c r="Z112" s="225"/>
      <c r="AA112" s="225"/>
      <c r="AB112" s="226"/>
    </row>
    <row r="113" spans="2:28" ht="26.25" customHeight="1" x14ac:dyDescent="0.25">
      <c r="B113" s="215"/>
      <c r="C113" s="215"/>
      <c r="D113" s="215"/>
      <c r="E113" s="216"/>
      <c r="F113" s="215"/>
      <c r="G113" s="215"/>
      <c r="H113" s="215"/>
      <c r="I113" s="215"/>
      <c r="J113" s="215"/>
      <c r="K113" s="204"/>
      <c r="L113" s="204"/>
      <c r="M113" s="204"/>
      <c r="N113" s="264"/>
      <c r="O113" s="264"/>
      <c r="P113" s="264"/>
      <c r="Q113" s="264"/>
      <c r="R113" s="264"/>
      <c r="S113" s="264"/>
      <c r="T113" s="264"/>
      <c r="U113" s="264"/>
      <c r="V113" s="264"/>
      <c r="W113" s="264"/>
      <c r="X113" s="264"/>
      <c r="Y113" s="264"/>
      <c r="Z113" s="264"/>
      <c r="AA113" s="264"/>
      <c r="AB113" s="265"/>
    </row>
    <row r="114" spans="2:28" ht="26.25" customHeight="1" x14ac:dyDescent="0.25">
      <c r="B114" s="217"/>
      <c r="C114" s="217"/>
      <c r="D114" s="217"/>
      <c r="E114" s="218"/>
      <c r="F114" s="217"/>
      <c r="G114" s="217"/>
      <c r="H114" s="217"/>
      <c r="I114" s="217"/>
      <c r="J114" s="217"/>
      <c r="K114" s="208"/>
      <c r="L114" s="208"/>
      <c r="M114" s="208"/>
      <c r="N114" s="266"/>
      <c r="O114" s="266"/>
      <c r="P114" s="266"/>
      <c r="Q114" s="266"/>
      <c r="R114" s="266"/>
      <c r="S114" s="266"/>
      <c r="T114" s="266"/>
      <c r="U114" s="266"/>
      <c r="V114" s="266"/>
      <c r="W114" s="266"/>
      <c r="X114" s="266"/>
      <c r="Y114" s="266"/>
      <c r="Z114" s="266"/>
      <c r="AA114" s="266"/>
      <c r="AB114" s="267"/>
    </row>
    <row r="115" spans="2:28" ht="26.25" customHeight="1" thickBot="1" x14ac:dyDescent="0.3">
      <c r="B115" s="211"/>
      <c r="C115" s="211"/>
      <c r="D115" s="211"/>
      <c r="E115" s="212"/>
      <c r="F115" s="211"/>
      <c r="G115" s="211"/>
      <c r="H115" s="211"/>
      <c r="I115" s="211"/>
      <c r="J115" s="211"/>
      <c r="K115" s="213"/>
      <c r="L115" s="213"/>
      <c r="M115" s="213"/>
      <c r="N115" s="268"/>
      <c r="O115" s="268"/>
      <c r="P115" s="268"/>
      <c r="Q115" s="268"/>
      <c r="R115" s="268"/>
      <c r="S115" s="268"/>
      <c r="T115" s="268"/>
      <c r="U115" s="268"/>
      <c r="V115" s="268"/>
      <c r="W115" s="268"/>
      <c r="X115" s="268"/>
      <c r="Y115" s="268"/>
      <c r="Z115" s="268"/>
      <c r="AA115" s="268"/>
      <c r="AB115" s="269"/>
    </row>
    <row r="116" spans="2:28" ht="26.25" customHeight="1" x14ac:dyDescent="0.25">
      <c r="B116" s="219"/>
      <c r="C116" s="219"/>
      <c r="D116" s="219"/>
      <c r="E116" s="220"/>
      <c r="F116" s="219"/>
      <c r="G116" s="219"/>
      <c r="H116" s="219"/>
      <c r="I116" s="219"/>
      <c r="J116" s="219"/>
      <c r="K116" s="221"/>
      <c r="L116" s="221"/>
      <c r="M116" s="221"/>
      <c r="N116" s="270"/>
      <c r="O116" s="270"/>
      <c r="P116" s="270"/>
      <c r="Q116" s="270"/>
      <c r="R116" s="270"/>
      <c r="S116" s="270"/>
      <c r="T116" s="270"/>
      <c r="U116" s="270"/>
      <c r="V116" s="270"/>
      <c r="W116" s="270"/>
      <c r="X116" s="270"/>
      <c r="Y116" s="270"/>
      <c r="Z116" s="270"/>
      <c r="AA116" s="270"/>
      <c r="AB116" s="271"/>
    </row>
    <row r="117" spans="2:28" ht="26.25" customHeight="1" x14ac:dyDescent="0.25">
      <c r="B117" s="217"/>
      <c r="C117" s="217"/>
      <c r="D117" s="217"/>
      <c r="E117" s="218"/>
      <c r="F117" s="217"/>
      <c r="G117" s="217"/>
      <c r="H117" s="217"/>
      <c r="I117" s="217"/>
      <c r="J117" s="217"/>
      <c r="K117" s="208"/>
      <c r="L117" s="208"/>
      <c r="M117" s="208"/>
      <c r="N117" s="266"/>
      <c r="O117" s="266"/>
      <c r="P117" s="266"/>
      <c r="Q117" s="266"/>
      <c r="R117" s="266"/>
      <c r="S117" s="266"/>
      <c r="T117" s="266"/>
      <c r="U117" s="266"/>
      <c r="V117" s="266"/>
      <c r="W117" s="266"/>
      <c r="X117" s="266"/>
      <c r="Y117" s="266"/>
      <c r="Z117" s="266"/>
      <c r="AA117" s="266"/>
      <c r="AB117" s="267"/>
    </row>
    <row r="118" spans="2:28" ht="26.25" customHeight="1" thickBot="1" x14ac:dyDescent="0.3">
      <c r="B118" s="223"/>
      <c r="C118" s="223"/>
      <c r="D118" s="223"/>
      <c r="E118" s="224"/>
      <c r="F118" s="223"/>
      <c r="G118" s="223"/>
      <c r="H118" s="223"/>
      <c r="I118" s="223"/>
      <c r="J118" s="223"/>
      <c r="K118" s="225"/>
      <c r="L118" s="225"/>
      <c r="M118" s="225"/>
      <c r="N118" s="263"/>
      <c r="O118" s="263"/>
      <c r="P118" s="263"/>
      <c r="Q118" s="225"/>
      <c r="R118" s="225"/>
      <c r="S118" s="225"/>
      <c r="T118" s="225"/>
      <c r="U118" s="225"/>
      <c r="V118" s="225"/>
      <c r="W118" s="225"/>
      <c r="X118" s="225"/>
      <c r="Y118" s="225"/>
      <c r="Z118" s="225"/>
      <c r="AA118" s="225"/>
      <c r="AB118" s="226"/>
    </row>
    <row r="119" spans="2:28" ht="26.25" customHeight="1" x14ac:dyDescent="0.25">
      <c r="B119" s="215"/>
      <c r="C119" s="215"/>
      <c r="D119" s="215"/>
      <c r="E119" s="216"/>
      <c r="F119" s="215"/>
      <c r="G119" s="215"/>
      <c r="H119" s="215"/>
      <c r="I119" s="215"/>
      <c r="J119" s="215"/>
      <c r="K119" s="232"/>
      <c r="L119" s="232"/>
      <c r="M119" s="232"/>
      <c r="N119" s="233"/>
      <c r="O119" s="233"/>
      <c r="P119" s="233"/>
      <c r="Q119" s="232"/>
      <c r="R119" s="232"/>
      <c r="S119" s="232"/>
      <c r="T119" s="233"/>
      <c r="U119" s="232"/>
      <c r="V119" s="232"/>
      <c r="W119" s="232"/>
      <c r="X119" s="232"/>
      <c r="Y119" s="232"/>
      <c r="Z119" s="232"/>
      <c r="AA119" s="232"/>
      <c r="AB119" s="272"/>
    </row>
    <row r="120" spans="2:28" ht="26.25" customHeight="1" x14ac:dyDescent="0.25">
      <c r="B120" s="217"/>
      <c r="C120" s="217"/>
      <c r="D120" s="217"/>
      <c r="E120" s="218"/>
      <c r="F120" s="217"/>
      <c r="G120" s="217"/>
      <c r="H120" s="217"/>
      <c r="I120" s="217"/>
      <c r="J120" s="217"/>
      <c r="K120" s="235"/>
      <c r="L120" s="235"/>
      <c r="M120" s="235"/>
      <c r="N120" s="236"/>
      <c r="O120" s="236"/>
      <c r="P120" s="236"/>
      <c r="Q120" s="235"/>
      <c r="R120" s="235"/>
      <c r="S120" s="235"/>
      <c r="T120" s="236"/>
      <c r="U120" s="235"/>
      <c r="V120" s="235"/>
      <c r="W120" s="235"/>
      <c r="X120" s="235"/>
      <c r="Y120" s="235"/>
      <c r="Z120" s="235"/>
      <c r="AA120" s="235"/>
      <c r="AB120" s="248"/>
    </row>
    <row r="121" spans="2:28" ht="26.25" customHeight="1" thickBot="1" x14ac:dyDescent="0.3">
      <c r="B121" s="211"/>
      <c r="C121" s="211"/>
      <c r="D121" s="211"/>
      <c r="E121" s="212"/>
      <c r="F121" s="211"/>
      <c r="G121" s="211"/>
      <c r="H121" s="211"/>
      <c r="I121" s="211"/>
      <c r="J121" s="211"/>
      <c r="K121" s="238"/>
      <c r="L121" s="238"/>
      <c r="M121" s="238"/>
      <c r="N121" s="239"/>
      <c r="O121" s="239"/>
      <c r="P121" s="239"/>
      <c r="Q121" s="238"/>
      <c r="R121" s="238"/>
      <c r="S121" s="238"/>
      <c r="T121" s="239"/>
      <c r="U121" s="238"/>
      <c r="V121" s="238"/>
      <c r="W121" s="238"/>
      <c r="X121" s="238"/>
      <c r="Y121" s="238"/>
      <c r="Z121" s="238"/>
      <c r="AA121" s="238"/>
      <c r="AB121" s="273"/>
    </row>
    <row r="122" spans="2:28" ht="26.25" customHeight="1" x14ac:dyDescent="0.25">
      <c r="B122" s="219"/>
      <c r="C122" s="219"/>
      <c r="D122" s="219"/>
      <c r="E122" s="220"/>
      <c r="F122" s="219"/>
      <c r="G122" s="219"/>
      <c r="H122" s="219"/>
      <c r="I122" s="219"/>
      <c r="J122" s="219"/>
      <c r="K122" s="241"/>
      <c r="L122" s="241"/>
      <c r="M122" s="241"/>
      <c r="N122" s="242"/>
      <c r="O122" s="242"/>
      <c r="P122" s="242"/>
      <c r="Q122" s="241"/>
      <c r="R122" s="241"/>
      <c r="S122" s="241"/>
      <c r="T122" s="242"/>
      <c r="U122" s="241"/>
      <c r="V122" s="241"/>
      <c r="W122" s="241"/>
      <c r="X122" s="241"/>
      <c r="Y122" s="241"/>
      <c r="Z122" s="241"/>
      <c r="AA122" s="241"/>
      <c r="AB122" s="247"/>
    </row>
    <row r="123" spans="2:28" ht="26.25" customHeight="1" x14ac:dyDescent="0.25">
      <c r="B123" s="217"/>
      <c r="C123" s="217"/>
      <c r="D123" s="217"/>
      <c r="E123" s="218"/>
      <c r="F123" s="217"/>
      <c r="G123" s="217"/>
      <c r="H123" s="217"/>
      <c r="I123" s="217"/>
      <c r="J123" s="217"/>
      <c r="K123" s="235"/>
      <c r="L123" s="235"/>
      <c r="M123" s="235"/>
      <c r="N123" s="236"/>
      <c r="O123" s="236"/>
      <c r="P123" s="236"/>
      <c r="Q123" s="235"/>
      <c r="R123" s="235"/>
      <c r="S123" s="235"/>
      <c r="T123" s="236"/>
      <c r="U123" s="235"/>
      <c r="V123" s="235"/>
      <c r="W123" s="235"/>
      <c r="X123" s="235"/>
      <c r="Y123" s="235"/>
      <c r="Z123" s="235"/>
      <c r="AA123" s="235"/>
      <c r="AB123" s="248"/>
    </row>
    <row r="124" spans="2:28" ht="26.25" customHeight="1" thickBot="1" x14ac:dyDescent="0.3">
      <c r="B124" s="223"/>
      <c r="C124" s="223"/>
      <c r="D124" s="223"/>
      <c r="E124" s="224"/>
      <c r="F124" s="223"/>
      <c r="G124" s="223"/>
      <c r="H124" s="223"/>
      <c r="I124" s="223"/>
      <c r="J124" s="223"/>
      <c r="K124" s="244"/>
      <c r="L124" s="244"/>
      <c r="M124" s="244"/>
      <c r="N124" s="245"/>
      <c r="O124" s="245"/>
      <c r="P124" s="245"/>
      <c r="Q124" s="244"/>
      <c r="R124" s="244"/>
      <c r="S124" s="244"/>
      <c r="T124" s="245"/>
      <c r="U124" s="244"/>
      <c r="V124" s="244"/>
      <c r="W124" s="244"/>
      <c r="X124" s="244"/>
      <c r="Y124" s="244"/>
      <c r="Z124" s="244"/>
      <c r="AA124" s="244"/>
      <c r="AB124" s="274"/>
    </row>
    <row r="125" spans="2:28" ht="26.25" customHeight="1" x14ac:dyDescent="0.25">
      <c r="B125" s="215"/>
      <c r="C125" s="215"/>
      <c r="D125" s="215"/>
      <c r="E125" s="216"/>
      <c r="F125" s="215"/>
      <c r="G125" s="215"/>
      <c r="H125" s="215"/>
      <c r="I125" s="215"/>
      <c r="J125" s="215"/>
      <c r="K125" s="232"/>
      <c r="L125" s="232"/>
      <c r="M125" s="232"/>
      <c r="N125" s="233"/>
      <c r="O125" s="233"/>
      <c r="P125" s="233"/>
      <c r="Q125" s="232"/>
      <c r="R125" s="232"/>
      <c r="S125" s="232"/>
      <c r="T125" s="233"/>
      <c r="U125" s="232"/>
      <c r="V125" s="232"/>
      <c r="W125" s="232"/>
      <c r="X125" s="232"/>
      <c r="Y125" s="232"/>
      <c r="Z125" s="232"/>
      <c r="AA125" s="232"/>
      <c r="AB125" s="272"/>
    </row>
    <row r="126" spans="2:28" ht="26.25" customHeight="1" x14ac:dyDescent="0.25">
      <c r="B126" s="217"/>
      <c r="C126" s="217"/>
      <c r="D126" s="217"/>
      <c r="E126" s="218"/>
      <c r="F126" s="217"/>
      <c r="G126" s="217"/>
      <c r="H126" s="217"/>
      <c r="I126" s="217"/>
      <c r="J126" s="217"/>
      <c r="K126" s="235"/>
      <c r="L126" s="235"/>
      <c r="M126" s="235"/>
      <c r="N126" s="236"/>
      <c r="O126" s="236"/>
      <c r="P126" s="236"/>
      <c r="Q126" s="235"/>
      <c r="R126" s="235"/>
      <c r="S126" s="235"/>
      <c r="T126" s="236"/>
      <c r="U126" s="235"/>
      <c r="V126" s="235"/>
      <c r="W126" s="235"/>
      <c r="X126" s="235"/>
      <c r="Y126" s="235"/>
      <c r="Z126" s="235"/>
      <c r="AA126" s="235"/>
      <c r="AB126" s="248"/>
    </row>
    <row r="127" spans="2:28" ht="26.25" customHeight="1" thickBot="1" x14ac:dyDescent="0.3">
      <c r="B127" s="211"/>
      <c r="C127" s="211"/>
      <c r="D127" s="211"/>
      <c r="E127" s="212"/>
      <c r="F127" s="211"/>
      <c r="G127" s="211"/>
      <c r="H127" s="211"/>
      <c r="I127" s="211"/>
      <c r="J127" s="211"/>
      <c r="K127" s="238"/>
      <c r="L127" s="238"/>
      <c r="M127" s="238"/>
      <c r="N127" s="239"/>
      <c r="O127" s="239"/>
      <c r="P127" s="239"/>
      <c r="Q127" s="238"/>
      <c r="R127" s="238"/>
      <c r="S127" s="238"/>
      <c r="T127" s="239"/>
      <c r="U127" s="238"/>
      <c r="V127" s="238"/>
      <c r="W127" s="238"/>
      <c r="X127" s="238"/>
      <c r="Y127" s="238"/>
      <c r="Z127" s="238"/>
      <c r="AA127" s="238"/>
      <c r="AB127" s="273"/>
    </row>
    <row r="128" spans="2:28" ht="26.25" customHeight="1" x14ac:dyDescent="0.25">
      <c r="B128" s="219"/>
      <c r="C128" s="219"/>
      <c r="D128" s="219"/>
      <c r="E128" s="220"/>
      <c r="F128" s="219"/>
      <c r="G128" s="219"/>
      <c r="H128" s="219"/>
      <c r="I128" s="219"/>
      <c r="J128" s="219"/>
      <c r="K128" s="241"/>
      <c r="L128" s="241"/>
      <c r="M128" s="241"/>
      <c r="N128" s="242"/>
      <c r="O128" s="242"/>
      <c r="P128" s="242"/>
      <c r="Q128" s="241"/>
      <c r="R128" s="241"/>
      <c r="S128" s="241"/>
      <c r="T128" s="242"/>
      <c r="U128" s="241"/>
      <c r="V128" s="241"/>
      <c r="W128" s="241"/>
      <c r="X128" s="241"/>
      <c r="Y128" s="241"/>
      <c r="Z128" s="241"/>
      <c r="AA128" s="241"/>
      <c r="AB128" s="247"/>
    </row>
    <row r="129" spans="2:28" ht="26.25" customHeight="1" x14ac:dyDescent="0.25">
      <c r="B129" s="217"/>
      <c r="C129" s="217"/>
      <c r="D129" s="217"/>
      <c r="E129" s="218"/>
      <c r="F129" s="217"/>
      <c r="G129" s="217"/>
      <c r="H129" s="217"/>
      <c r="I129" s="217"/>
      <c r="J129" s="217"/>
      <c r="K129" s="235"/>
      <c r="L129" s="235"/>
      <c r="M129" s="235"/>
      <c r="N129" s="236"/>
      <c r="O129" s="236"/>
      <c r="P129" s="236"/>
      <c r="Q129" s="235"/>
      <c r="R129" s="235"/>
      <c r="S129" s="235"/>
      <c r="T129" s="236"/>
      <c r="U129" s="235"/>
      <c r="V129" s="235"/>
      <c r="W129" s="235"/>
      <c r="X129" s="235"/>
      <c r="Y129" s="235"/>
      <c r="Z129" s="235"/>
      <c r="AA129" s="235"/>
      <c r="AB129" s="248"/>
    </row>
    <row r="130" spans="2:28" ht="26.25" customHeight="1" thickBot="1" x14ac:dyDescent="0.3">
      <c r="B130" s="223"/>
      <c r="C130" s="223"/>
      <c r="D130" s="223"/>
      <c r="E130" s="224"/>
      <c r="F130" s="223"/>
      <c r="G130" s="223"/>
      <c r="H130" s="223"/>
      <c r="I130" s="223"/>
      <c r="J130" s="223"/>
      <c r="K130" s="244"/>
      <c r="L130" s="244"/>
      <c r="M130" s="244"/>
      <c r="N130" s="244"/>
      <c r="O130" s="244"/>
      <c r="P130" s="244"/>
      <c r="Q130" s="244"/>
      <c r="R130" s="244"/>
      <c r="S130" s="244"/>
      <c r="T130" s="244"/>
      <c r="U130" s="244"/>
      <c r="V130" s="244"/>
      <c r="W130" s="244"/>
      <c r="X130" s="244"/>
      <c r="Y130" s="244"/>
      <c r="Z130" s="244"/>
      <c r="AA130" s="244"/>
      <c r="AB130" s="274"/>
    </row>
    <row r="131" spans="2:28" ht="26.25" customHeight="1" x14ac:dyDescent="0.25">
      <c r="B131" s="215"/>
      <c r="C131" s="215"/>
      <c r="D131" s="215"/>
      <c r="E131" s="216"/>
      <c r="F131" s="215"/>
      <c r="G131" s="215"/>
      <c r="H131" s="215"/>
      <c r="I131" s="215"/>
      <c r="J131" s="215"/>
      <c r="K131" s="232"/>
      <c r="L131" s="232"/>
      <c r="M131" s="204"/>
      <c r="N131" s="258"/>
      <c r="O131" s="258"/>
      <c r="P131" s="258"/>
      <c r="Q131" s="232"/>
      <c r="R131" s="232"/>
      <c r="S131" s="232"/>
      <c r="T131" s="232"/>
      <c r="U131" s="232"/>
      <c r="V131" s="232"/>
      <c r="W131" s="232"/>
      <c r="X131" s="232"/>
      <c r="Y131" s="232"/>
      <c r="Z131" s="232"/>
      <c r="AA131" s="232"/>
      <c r="AB131" s="234"/>
    </row>
    <row r="132" spans="2:28" ht="26.25" customHeight="1" x14ac:dyDescent="0.25">
      <c r="B132" s="217"/>
      <c r="C132" s="217"/>
      <c r="D132" s="217"/>
      <c r="E132" s="218"/>
      <c r="F132" s="217"/>
      <c r="G132" s="217"/>
      <c r="H132" s="217"/>
      <c r="I132" s="217"/>
      <c r="J132" s="217"/>
      <c r="K132" s="235"/>
      <c r="L132" s="235"/>
      <c r="M132" s="208"/>
      <c r="N132" s="259"/>
      <c r="O132" s="259"/>
      <c r="P132" s="259"/>
      <c r="Q132" s="235"/>
      <c r="R132" s="235"/>
      <c r="S132" s="235"/>
      <c r="T132" s="235"/>
      <c r="U132" s="235"/>
      <c r="V132" s="235"/>
      <c r="W132" s="235"/>
      <c r="X132" s="235"/>
      <c r="Y132" s="235"/>
      <c r="Z132" s="235"/>
      <c r="AA132" s="235"/>
      <c r="AB132" s="237"/>
    </row>
    <row r="133" spans="2:28" ht="26.25" customHeight="1" thickBot="1" x14ac:dyDescent="0.3">
      <c r="B133" s="211"/>
      <c r="C133" s="211"/>
      <c r="D133" s="211"/>
      <c r="E133" s="212"/>
      <c r="F133" s="211"/>
      <c r="G133" s="211"/>
      <c r="H133" s="211"/>
      <c r="I133" s="211"/>
      <c r="J133" s="211"/>
      <c r="K133" s="213"/>
      <c r="L133" s="238"/>
      <c r="M133" s="213"/>
      <c r="N133" s="213"/>
      <c r="O133" s="213"/>
      <c r="P133" s="213"/>
      <c r="Q133" s="238"/>
      <c r="R133" s="238"/>
      <c r="S133" s="238"/>
      <c r="T133" s="238"/>
      <c r="U133" s="238"/>
      <c r="V133" s="238"/>
      <c r="W133" s="213"/>
      <c r="X133" s="238"/>
      <c r="Y133" s="238"/>
      <c r="Z133" s="238"/>
      <c r="AA133" s="238"/>
      <c r="AB133" s="240"/>
    </row>
    <row r="134" spans="2:28" ht="26.25" customHeight="1" x14ac:dyDescent="0.25">
      <c r="B134" s="219"/>
      <c r="C134" s="219"/>
      <c r="D134" s="219"/>
      <c r="E134" s="220"/>
      <c r="F134" s="219"/>
      <c r="G134" s="219"/>
      <c r="H134" s="219"/>
      <c r="I134" s="219"/>
      <c r="J134" s="219"/>
      <c r="K134" s="221"/>
      <c r="L134" s="241"/>
      <c r="M134" s="221"/>
      <c r="N134" s="221"/>
      <c r="O134" s="221"/>
      <c r="P134" s="221"/>
      <c r="Q134" s="241"/>
      <c r="R134" s="241"/>
      <c r="S134" s="241"/>
      <c r="T134" s="241"/>
      <c r="U134" s="241"/>
      <c r="V134" s="241"/>
      <c r="W134" s="221"/>
      <c r="X134" s="241"/>
      <c r="Y134" s="241"/>
      <c r="Z134" s="241"/>
      <c r="AA134" s="241"/>
      <c r="AB134" s="243"/>
    </row>
    <row r="135" spans="2:28" ht="26.25" customHeight="1" x14ac:dyDescent="0.25">
      <c r="B135" s="217"/>
      <c r="C135" s="217"/>
      <c r="D135" s="217"/>
      <c r="E135" s="218"/>
      <c r="F135" s="217"/>
      <c r="G135" s="217"/>
      <c r="H135" s="217"/>
      <c r="I135" s="217"/>
      <c r="J135" s="217"/>
      <c r="K135" s="208"/>
      <c r="L135" s="235"/>
      <c r="M135" s="208"/>
      <c r="N135" s="208"/>
      <c r="O135" s="208"/>
      <c r="P135" s="208"/>
      <c r="Q135" s="235"/>
      <c r="R135" s="235"/>
      <c r="S135" s="235"/>
      <c r="T135" s="235"/>
      <c r="U135" s="235"/>
      <c r="V135" s="235"/>
      <c r="W135" s="208"/>
      <c r="X135" s="235"/>
      <c r="Y135" s="235"/>
      <c r="Z135" s="235"/>
      <c r="AA135" s="235"/>
      <c r="AB135" s="237"/>
    </row>
    <row r="136" spans="2:28" ht="26.25" customHeight="1" thickBot="1" x14ac:dyDescent="0.3">
      <c r="B136" s="223"/>
      <c r="C136" s="223"/>
      <c r="D136" s="223"/>
      <c r="E136" s="224"/>
      <c r="F136" s="223"/>
      <c r="G136" s="223"/>
      <c r="H136" s="223"/>
      <c r="I136" s="223"/>
      <c r="J136" s="223"/>
      <c r="K136" s="225"/>
      <c r="L136" s="244"/>
      <c r="M136" s="225"/>
      <c r="N136" s="225"/>
      <c r="O136" s="225"/>
      <c r="P136" s="225"/>
      <c r="Q136" s="244"/>
      <c r="R136" s="244"/>
      <c r="S136" s="244"/>
      <c r="T136" s="244"/>
      <c r="U136" s="244"/>
      <c r="V136" s="244"/>
      <c r="W136" s="225"/>
      <c r="X136" s="244"/>
      <c r="Y136" s="244"/>
      <c r="Z136" s="244"/>
      <c r="AA136" s="244"/>
      <c r="AB136" s="246"/>
    </row>
    <row r="137" spans="2:28" ht="26.25" customHeight="1" x14ac:dyDescent="0.25">
      <c r="B137" s="215"/>
      <c r="C137" s="215"/>
      <c r="D137" s="215"/>
      <c r="E137" s="216"/>
      <c r="F137" s="215"/>
      <c r="G137" s="215"/>
      <c r="H137" s="215"/>
      <c r="I137" s="215"/>
      <c r="J137" s="215"/>
      <c r="K137" s="204"/>
      <c r="L137" s="232"/>
      <c r="M137" s="204"/>
      <c r="N137" s="204"/>
      <c r="O137" s="204"/>
      <c r="P137" s="204"/>
      <c r="Q137" s="232"/>
      <c r="R137" s="232"/>
      <c r="S137" s="232"/>
      <c r="T137" s="232"/>
      <c r="U137" s="232"/>
      <c r="V137" s="232"/>
      <c r="W137" s="204"/>
      <c r="X137" s="232"/>
      <c r="Y137" s="232"/>
      <c r="Z137" s="232"/>
      <c r="AA137" s="232"/>
      <c r="AB137" s="234"/>
    </row>
    <row r="138" spans="2:28" ht="26.25" customHeight="1" x14ac:dyDescent="0.25">
      <c r="B138" s="217"/>
      <c r="C138" s="217"/>
      <c r="D138" s="217"/>
      <c r="E138" s="218"/>
      <c r="F138" s="217"/>
      <c r="G138" s="217"/>
      <c r="H138" s="217"/>
      <c r="I138" s="217"/>
      <c r="J138" s="217"/>
      <c r="K138" s="208"/>
      <c r="L138" s="235"/>
      <c r="M138" s="208"/>
      <c r="N138" s="208"/>
      <c r="O138" s="208"/>
      <c r="P138" s="208"/>
      <c r="Q138" s="235"/>
      <c r="R138" s="235"/>
      <c r="S138" s="235"/>
      <c r="T138" s="235"/>
      <c r="U138" s="235"/>
      <c r="V138" s="235"/>
      <c r="W138" s="208"/>
      <c r="X138" s="235"/>
      <c r="Y138" s="235"/>
      <c r="Z138" s="235"/>
      <c r="AA138" s="235"/>
      <c r="AB138" s="237"/>
    </row>
    <row r="139" spans="2:28" ht="26.25" customHeight="1" thickBot="1" x14ac:dyDescent="0.3">
      <c r="B139" s="211"/>
      <c r="C139" s="211"/>
      <c r="D139" s="211"/>
      <c r="E139" s="212"/>
      <c r="F139" s="211"/>
      <c r="G139" s="211"/>
      <c r="H139" s="211"/>
      <c r="I139" s="211"/>
      <c r="J139" s="211"/>
      <c r="K139" s="213"/>
      <c r="L139" s="238"/>
      <c r="M139" s="213"/>
      <c r="N139" s="213"/>
      <c r="O139" s="213"/>
      <c r="P139" s="213"/>
      <c r="Q139" s="238"/>
      <c r="R139" s="238"/>
      <c r="S139" s="238"/>
      <c r="T139" s="238"/>
      <c r="U139" s="238"/>
      <c r="V139" s="238"/>
      <c r="W139" s="213"/>
      <c r="X139" s="238"/>
      <c r="Y139" s="238"/>
      <c r="Z139" s="238"/>
      <c r="AA139" s="238"/>
      <c r="AB139" s="240"/>
    </row>
    <row r="140" spans="2:28" ht="26.25" customHeight="1" x14ac:dyDescent="0.25">
      <c r="B140" s="219"/>
      <c r="C140" s="219"/>
      <c r="D140" s="219"/>
      <c r="E140" s="220"/>
      <c r="F140" s="219"/>
      <c r="G140" s="219"/>
      <c r="H140" s="219"/>
      <c r="I140" s="219"/>
      <c r="J140" s="219"/>
      <c r="K140" s="221"/>
      <c r="L140" s="241"/>
      <c r="M140" s="221"/>
      <c r="N140" s="221"/>
      <c r="O140" s="221"/>
      <c r="P140" s="221"/>
      <c r="Q140" s="241"/>
      <c r="R140" s="241"/>
      <c r="S140" s="241"/>
      <c r="T140" s="241"/>
      <c r="U140" s="241"/>
      <c r="V140" s="241"/>
      <c r="W140" s="221"/>
      <c r="X140" s="241"/>
      <c r="Y140" s="241"/>
      <c r="Z140" s="241"/>
      <c r="AA140" s="241"/>
      <c r="AB140" s="243"/>
    </row>
    <row r="141" spans="2:28" ht="26.25" customHeight="1" x14ac:dyDescent="0.25">
      <c r="B141" s="217"/>
      <c r="C141" s="217"/>
      <c r="D141" s="217"/>
      <c r="E141" s="218"/>
      <c r="F141" s="217"/>
      <c r="G141" s="217"/>
      <c r="H141" s="217"/>
      <c r="I141" s="217"/>
      <c r="J141" s="217"/>
      <c r="K141" s="208"/>
      <c r="L141" s="235"/>
      <c r="M141" s="208"/>
      <c r="N141" s="208"/>
      <c r="O141" s="208"/>
      <c r="P141" s="208"/>
      <c r="Q141" s="235"/>
      <c r="R141" s="235"/>
      <c r="S141" s="235"/>
      <c r="T141" s="235"/>
      <c r="U141" s="235"/>
      <c r="V141" s="235"/>
      <c r="W141" s="208"/>
      <c r="X141" s="235"/>
      <c r="Y141" s="235"/>
      <c r="Z141" s="235"/>
      <c r="AA141" s="235"/>
      <c r="AB141" s="237"/>
    </row>
    <row r="142" spans="2:28" ht="26.25" customHeight="1" thickBot="1" x14ac:dyDescent="0.3">
      <c r="B142" s="223"/>
      <c r="C142" s="223"/>
      <c r="D142" s="223"/>
      <c r="E142" s="224"/>
      <c r="F142" s="223"/>
      <c r="G142" s="223"/>
      <c r="H142" s="223"/>
      <c r="I142" s="223"/>
      <c r="J142" s="223"/>
      <c r="K142" s="225"/>
      <c r="L142" s="244"/>
      <c r="M142" s="225"/>
      <c r="N142" s="225"/>
      <c r="O142" s="225"/>
      <c r="P142" s="225"/>
      <c r="Q142" s="244"/>
      <c r="R142" s="244"/>
      <c r="S142" s="244"/>
      <c r="T142" s="244"/>
      <c r="U142" s="244"/>
      <c r="V142" s="244"/>
      <c r="W142" s="225"/>
      <c r="X142" s="244"/>
      <c r="Y142" s="244"/>
      <c r="Z142" s="244"/>
      <c r="AA142" s="244"/>
      <c r="AB142" s="246"/>
    </row>
    <row r="143" spans="2:28" ht="26.25" customHeight="1" x14ac:dyDescent="0.25">
      <c r="B143" s="215"/>
      <c r="C143" s="215"/>
      <c r="D143" s="215"/>
      <c r="E143" s="216"/>
      <c r="F143" s="215"/>
      <c r="G143" s="215"/>
      <c r="H143" s="215"/>
      <c r="I143" s="215"/>
      <c r="J143" s="215"/>
      <c r="K143" s="204"/>
      <c r="L143" s="232"/>
      <c r="M143" s="204"/>
      <c r="N143" s="204"/>
      <c r="O143" s="204"/>
      <c r="P143" s="204"/>
      <c r="Q143" s="232"/>
      <c r="R143" s="232"/>
      <c r="S143" s="232"/>
      <c r="T143" s="232"/>
      <c r="U143" s="232"/>
      <c r="V143" s="232"/>
      <c r="W143" s="204"/>
      <c r="X143" s="232"/>
      <c r="Y143" s="232"/>
      <c r="Z143" s="232"/>
      <c r="AA143" s="232"/>
      <c r="AB143" s="234"/>
    </row>
    <row r="144" spans="2:28" ht="26.25" customHeight="1" x14ac:dyDescent="0.25">
      <c r="B144" s="217"/>
      <c r="C144" s="217"/>
      <c r="D144" s="217"/>
      <c r="E144" s="218"/>
      <c r="F144" s="217"/>
      <c r="G144" s="217"/>
      <c r="H144" s="217"/>
      <c r="I144" s="217"/>
      <c r="J144" s="217"/>
      <c r="K144" s="208"/>
      <c r="L144" s="235"/>
      <c r="M144" s="208"/>
      <c r="N144" s="208"/>
      <c r="O144" s="208"/>
      <c r="P144" s="208"/>
      <c r="Q144" s="235"/>
      <c r="R144" s="235"/>
      <c r="S144" s="235"/>
      <c r="T144" s="235"/>
      <c r="U144" s="235"/>
      <c r="V144" s="235"/>
      <c r="W144" s="208"/>
      <c r="X144" s="235"/>
      <c r="Y144" s="235"/>
      <c r="Z144" s="235"/>
      <c r="AA144" s="235"/>
      <c r="AB144" s="237"/>
    </row>
    <row r="145" spans="2:28" ht="26.25" customHeight="1" thickBot="1" x14ac:dyDescent="0.3">
      <c r="B145" s="211"/>
      <c r="C145" s="211"/>
      <c r="D145" s="211"/>
      <c r="E145" s="212"/>
      <c r="F145" s="211"/>
      <c r="G145" s="211"/>
      <c r="H145" s="211"/>
      <c r="I145" s="211"/>
      <c r="J145" s="211"/>
      <c r="K145" s="213"/>
      <c r="L145" s="238"/>
      <c r="M145" s="213"/>
      <c r="N145" s="213"/>
      <c r="O145" s="213"/>
      <c r="P145" s="213"/>
      <c r="Q145" s="238"/>
      <c r="R145" s="238"/>
      <c r="S145" s="238"/>
      <c r="T145" s="238"/>
      <c r="U145" s="238"/>
      <c r="V145" s="238"/>
      <c r="W145" s="213"/>
      <c r="X145" s="238"/>
      <c r="Y145" s="238"/>
      <c r="Z145" s="238"/>
      <c r="AA145" s="238"/>
      <c r="AB145" s="240"/>
    </row>
    <row r="146" spans="2:28" ht="26.25" customHeight="1" x14ac:dyDescent="0.25">
      <c r="B146" s="219"/>
      <c r="C146" s="219"/>
      <c r="D146" s="219"/>
      <c r="E146" s="220"/>
      <c r="F146" s="219"/>
      <c r="G146" s="219"/>
      <c r="H146" s="219"/>
      <c r="I146" s="219"/>
      <c r="J146" s="219"/>
      <c r="K146" s="221"/>
      <c r="L146" s="241"/>
      <c r="M146" s="221"/>
      <c r="N146" s="221"/>
      <c r="O146" s="221"/>
      <c r="P146" s="221"/>
      <c r="Q146" s="241"/>
      <c r="R146" s="241"/>
      <c r="S146" s="241"/>
      <c r="T146" s="241"/>
      <c r="U146" s="241"/>
      <c r="V146" s="241"/>
      <c r="W146" s="221"/>
      <c r="X146" s="241"/>
      <c r="Y146" s="241"/>
      <c r="Z146" s="241"/>
      <c r="AA146" s="241"/>
      <c r="AB146" s="243"/>
    </row>
    <row r="147" spans="2:28" ht="26.25" customHeight="1" x14ac:dyDescent="0.25">
      <c r="B147" s="217"/>
      <c r="C147" s="217"/>
      <c r="D147" s="217"/>
      <c r="E147" s="218"/>
      <c r="F147" s="217"/>
      <c r="G147" s="217"/>
      <c r="H147" s="217"/>
      <c r="I147" s="217"/>
      <c r="J147" s="217"/>
      <c r="K147" s="208"/>
      <c r="L147" s="235"/>
      <c r="M147" s="208"/>
      <c r="N147" s="208"/>
      <c r="O147" s="208"/>
      <c r="P147" s="208"/>
      <c r="Q147" s="235"/>
      <c r="R147" s="235"/>
      <c r="S147" s="235"/>
      <c r="T147" s="235"/>
      <c r="U147" s="235"/>
      <c r="V147" s="235"/>
      <c r="W147" s="208"/>
      <c r="X147" s="235"/>
      <c r="Y147" s="235"/>
      <c r="Z147" s="235"/>
      <c r="AA147" s="235"/>
      <c r="AB147" s="237"/>
    </row>
    <row r="148" spans="2:28" ht="26.25" customHeight="1" thickBot="1" x14ac:dyDescent="0.3">
      <c r="B148" s="223"/>
      <c r="C148" s="223"/>
      <c r="D148" s="223"/>
      <c r="E148" s="224"/>
      <c r="F148" s="223"/>
      <c r="G148" s="223"/>
      <c r="H148" s="223"/>
      <c r="I148" s="223"/>
      <c r="J148" s="223"/>
      <c r="K148" s="225"/>
      <c r="L148" s="244"/>
      <c r="M148" s="225"/>
      <c r="N148" s="225"/>
      <c r="O148" s="225"/>
      <c r="P148" s="225"/>
      <c r="Q148" s="244"/>
      <c r="R148" s="244"/>
      <c r="S148" s="244"/>
      <c r="T148" s="244"/>
      <c r="U148" s="244"/>
      <c r="V148" s="244"/>
      <c r="W148" s="225"/>
      <c r="X148" s="244"/>
      <c r="Y148" s="244"/>
      <c r="Z148" s="244"/>
      <c r="AA148" s="244"/>
      <c r="AB148" s="246"/>
    </row>
    <row r="149" spans="2:28" ht="26.25" customHeight="1" x14ac:dyDescent="0.25">
      <c r="B149" s="215"/>
      <c r="C149" s="215"/>
      <c r="D149" s="215"/>
      <c r="E149" s="216"/>
      <c r="F149" s="215"/>
      <c r="G149" s="215"/>
      <c r="H149" s="215"/>
      <c r="I149" s="215"/>
      <c r="J149" s="215"/>
      <c r="K149" s="204"/>
      <c r="L149" s="204"/>
      <c r="M149" s="204"/>
      <c r="N149" s="204"/>
      <c r="O149" s="204"/>
      <c r="P149" s="204"/>
      <c r="Q149" s="204"/>
      <c r="R149" s="204"/>
      <c r="S149" s="204"/>
      <c r="T149" s="204"/>
      <c r="U149" s="204"/>
      <c r="V149" s="204"/>
      <c r="W149" s="204"/>
      <c r="X149" s="204"/>
      <c r="Y149" s="204"/>
      <c r="Z149" s="204"/>
      <c r="AA149" s="204"/>
      <c r="AB149" s="206"/>
    </row>
    <row r="150" spans="2:28" ht="26.25" customHeight="1" x14ac:dyDescent="0.25">
      <c r="B150" s="217"/>
      <c r="C150" s="217"/>
      <c r="D150" s="217"/>
      <c r="E150" s="218"/>
      <c r="F150" s="217"/>
      <c r="G150" s="217"/>
      <c r="H150" s="217"/>
      <c r="I150" s="217"/>
      <c r="J150" s="217"/>
      <c r="K150" s="208"/>
      <c r="L150" s="208"/>
      <c r="M150" s="208"/>
      <c r="N150" s="208"/>
      <c r="O150" s="208"/>
      <c r="P150" s="208"/>
      <c r="Q150" s="208"/>
      <c r="R150" s="208"/>
      <c r="S150" s="208"/>
      <c r="T150" s="208"/>
      <c r="U150" s="208"/>
      <c r="V150" s="208"/>
      <c r="W150" s="208"/>
      <c r="X150" s="208"/>
      <c r="Y150" s="208"/>
      <c r="Z150" s="208"/>
      <c r="AA150" s="208"/>
      <c r="AB150" s="210"/>
    </row>
    <row r="151" spans="2:28" ht="26.25" customHeight="1" thickBot="1" x14ac:dyDescent="0.3">
      <c r="B151" s="211"/>
      <c r="C151" s="211"/>
      <c r="D151" s="211"/>
      <c r="E151" s="212"/>
      <c r="F151" s="211"/>
      <c r="G151" s="211"/>
      <c r="H151" s="211"/>
      <c r="I151" s="211"/>
      <c r="J151" s="211"/>
      <c r="K151" s="213"/>
      <c r="L151" s="213"/>
      <c r="M151" s="213"/>
      <c r="N151" s="213"/>
      <c r="O151" s="213"/>
      <c r="P151" s="213"/>
      <c r="Q151" s="213"/>
      <c r="R151" s="213"/>
      <c r="S151" s="213"/>
      <c r="T151" s="213"/>
      <c r="U151" s="213"/>
      <c r="V151" s="213"/>
      <c r="W151" s="213"/>
      <c r="X151" s="213"/>
      <c r="Y151" s="213"/>
      <c r="Z151" s="213"/>
      <c r="AA151" s="213"/>
      <c r="AB151" s="214"/>
    </row>
    <row r="152" spans="2:28" ht="26.25" customHeight="1" x14ac:dyDescent="0.25">
      <c r="B152" s="219"/>
      <c r="C152" s="219"/>
      <c r="D152" s="219"/>
      <c r="E152" s="220"/>
      <c r="F152" s="219"/>
      <c r="G152" s="219"/>
      <c r="H152" s="219"/>
      <c r="I152" s="219"/>
      <c r="J152" s="219"/>
      <c r="K152" s="221"/>
      <c r="L152" s="221"/>
      <c r="M152" s="221"/>
      <c r="N152" s="221"/>
      <c r="O152" s="221"/>
      <c r="P152" s="221"/>
      <c r="Q152" s="221"/>
      <c r="R152" s="221"/>
      <c r="S152" s="221"/>
      <c r="T152" s="221"/>
      <c r="U152" s="221"/>
      <c r="V152" s="221"/>
      <c r="W152" s="221"/>
      <c r="X152" s="221"/>
      <c r="Y152" s="221"/>
      <c r="Z152" s="221"/>
      <c r="AA152" s="221"/>
      <c r="AB152" s="222"/>
    </row>
    <row r="153" spans="2:28" ht="26.25" customHeight="1" x14ac:dyDescent="0.25">
      <c r="B153" s="217"/>
      <c r="C153" s="217"/>
      <c r="D153" s="217"/>
      <c r="E153" s="218"/>
      <c r="F153" s="217"/>
      <c r="G153" s="217"/>
      <c r="H153" s="217"/>
      <c r="I153" s="217"/>
      <c r="J153" s="217"/>
      <c r="K153" s="208"/>
      <c r="L153" s="208"/>
      <c r="M153" s="208"/>
      <c r="N153" s="208"/>
      <c r="O153" s="208"/>
      <c r="P153" s="208"/>
      <c r="Q153" s="208"/>
      <c r="R153" s="208"/>
      <c r="S153" s="208"/>
      <c r="T153" s="208"/>
      <c r="U153" s="208"/>
      <c r="V153" s="208"/>
      <c r="W153" s="208"/>
      <c r="X153" s="208"/>
      <c r="Y153" s="208"/>
      <c r="Z153" s="208"/>
      <c r="AA153" s="208"/>
      <c r="AB153" s="210"/>
    </row>
    <row r="154" spans="2:28" ht="26.25" customHeight="1" thickBot="1" x14ac:dyDescent="0.3">
      <c r="B154" s="223"/>
      <c r="C154" s="223"/>
      <c r="D154" s="223"/>
      <c r="E154" s="224"/>
      <c r="F154" s="223"/>
      <c r="G154" s="223"/>
      <c r="H154" s="223"/>
      <c r="I154" s="223"/>
      <c r="J154" s="223"/>
      <c r="K154" s="225"/>
      <c r="L154" s="225"/>
      <c r="M154" s="225"/>
      <c r="N154" s="225"/>
      <c r="O154" s="225"/>
      <c r="P154" s="225"/>
      <c r="Q154" s="225"/>
      <c r="R154" s="225"/>
      <c r="S154" s="225"/>
      <c r="T154" s="225"/>
      <c r="U154" s="225"/>
      <c r="V154" s="225"/>
      <c r="W154" s="225"/>
      <c r="X154" s="225"/>
      <c r="Y154" s="225"/>
      <c r="Z154" s="225"/>
      <c r="AA154" s="225"/>
      <c r="AB154" s="226"/>
    </row>
    <row r="155" spans="2:28" ht="26.25" customHeight="1" x14ac:dyDescent="0.25">
      <c r="B155" s="215"/>
      <c r="C155" s="215"/>
      <c r="D155" s="215"/>
      <c r="E155" s="216"/>
      <c r="F155" s="215"/>
      <c r="G155" s="215"/>
      <c r="H155" s="215"/>
      <c r="I155" s="215"/>
      <c r="J155" s="215"/>
      <c r="K155" s="204"/>
      <c r="L155" s="204"/>
      <c r="M155" s="204"/>
      <c r="N155" s="204"/>
      <c r="O155" s="204"/>
      <c r="P155" s="204"/>
      <c r="Q155" s="204"/>
      <c r="R155" s="204"/>
      <c r="S155" s="204"/>
      <c r="T155" s="204"/>
      <c r="U155" s="204"/>
      <c r="V155" s="204"/>
      <c r="W155" s="204"/>
      <c r="X155" s="204"/>
      <c r="Y155" s="204"/>
      <c r="Z155" s="204"/>
      <c r="AA155" s="204"/>
      <c r="AB155" s="206"/>
    </row>
    <row r="156" spans="2:28" ht="26.25" customHeight="1" x14ac:dyDescent="0.25">
      <c r="B156" s="217"/>
      <c r="C156" s="217"/>
      <c r="D156" s="217"/>
      <c r="E156" s="218"/>
      <c r="F156" s="217"/>
      <c r="G156" s="217"/>
      <c r="H156" s="217"/>
      <c r="I156" s="217"/>
      <c r="J156" s="217"/>
      <c r="K156" s="208"/>
      <c r="L156" s="208"/>
      <c r="M156" s="208"/>
      <c r="N156" s="208"/>
      <c r="O156" s="208"/>
      <c r="P156" s="208"/>
      <c r="Q156" s="208"/>
      <c r="R156" s="208"/>
      <c r="S156" s="208"/>
      <c r="T156" s="208"/>
      <c r="U156" s="208"/>
      <c r="V156" s="208"/>
      <c r="W156" s="208"/>
      <c r="X156" s="208"/>
      <c r="Y156" s="208"/>
      <c r="Z156" s="208"/>
      <c r="AA156" s="208"/>
      <c r="AB156" s="210"/>
    </row>
    <row r="157" spans="2:28" ht="26.25" customHeight="1" thickBot="1" x14ac:dyDescent="0.3">
      <c r="B157" s="211"/>
      <c r="C157" s="211"/>
      <c r="D157" s="211"/>
      <c r="E157" s="212"/>
      <c r="F157" s="211"/>
      <c r="G157" s="211"/>
      <c r="H157" s="211"/>
      <c r="I157" s="211"/>
      <c r="J157" s="211"/>
      <c r="K157" s="213"/>
      <c r="L157" s="213"/>
      <c r="M157" s="213"/>
      <c r="N157" s="213"/>
      <c r="O157" s="213"/>
      <c r="P157" s="213"/>
      <c r="Q157" s="213"/>
      <c r="R157" s="213"/>
      <c r="S157" s="213"/>
      <c r="T157" s="213"/>
      <c r="U157" s="213"/>
      <c r="V157" s="213"/>
      <c r="W157" s="213"/>
      <c r="X157" s="213"/>
      <c r="Y157" s="213"/>
      <c r="Z157" s="213"/>
      <c r="AA157" s="213"/>
      <c r="AB157" s="214"/>
    </row>
    <row r="158" spans="2:28" ht="26.25" customHeight="1" x14ac:dyDescent="0.25">
      <c r="B158" s="219"/>
      <c r="C158" s="219"/>
      <c r="D158" s="219"/>
      <c r="E158" s="220"/>
      <c r="F158" s="219"/>
      <c r="G158" s="219"/>
      <c r="H158" s="219"/>
      <c r="I158" s="219"/>
      <c r="J158" s="219"/>
      <c r="K158" s="221"/>
      <c r="L158" s="221"/>
      <c r="M158" s="221"/>
      <c r="N158" s="221"/>
      <c r="O158" s="221"/>
      <c r="P158" s="221"/>
      <c r="Q158" s="221"/>
      <c r="R158" s="221"/>
      <c r="S158" s="221"/>
      <c r="T158" s="221"/>
      <c r="U158" s="221"/>
      <c r="V158" s="221"/>
      <c r="W158" s="221"/>
      <c r="X158" s="221"/>
      <c r="Y158" s="221"/>
      <c r="Z158" s="221"/>
      <c r="AA158" s="221"/>
      <c r="AB158" s="222"/>
    </row>
    <row r="159" spans="2:28" ht="26.25" customHeight="1" x14ac:dyDescent="0.25">
      <c r="B159" s="217"/>
      <c r="C159" s="217"/>
      <c r="D159" s="217"/>
      <c r="E159" s="218"/>
      <c r="F159" s="217"/>
      <c r="G159" s="217"/>
      <c r="H159" s="217"/>
      <c r="I159" s="217"/>
      <c r="J159" s="217"/>
      <c r="K159" s="208"/>
      <c r="L159" s="208"/>
      <c r="M159" s="208"/>
      <c r="N159" s="208"/>
      <c r="O159" s="208"/>
      <c r="P159" s="208"/>
      <c r="Q159" s="208"/>
      <c r="R159" s="208"/>
      <c r="S159" s="208"/>
      <c r="T159" s="208"/>
      <c r="U159" s="208"/>
      <c r="V159" s="208"/>
      <c r="W159" s="208"/>
      <c r="X159" s="208"/>
      <c r="Y159" s="208"/>
      <c r="Z159" s="208"/>
      <c r="AA159" s="208"/>
      <c r="AB159" s="210"/>
    </row>
    <row r="160" spans="2:28" ht="26.25" customHeight="1" thickBot="1" x14ac:dyDescent="0.3">
      <c r="B160" s="223"/>
      <c r="C160" s="223"/>
      <c r="D160" s="223"/>
      <c r="E160" s="224"/>
      <c r="F160" s="223"/>
      <c r="G160" s="223"/>
      <c r="H160" s="223"/>
      <c r="I160" s="223"/>
      <c r="J160" s="223"/>
      <c r="K160" s="225"/>
      <c r="L160" s="225"/>
      <c r="M160" s="225"/>
      <c r="N160" s="225"/>
      <c r="O160" s="225"/>
      <c r="P160" s="225"/>
      <c r="Q160" s="225"/>
      <c r="R160" s="225"/>
      <c r="S160" s="225"/>
      <c r="T160" s="225"/>
      <c r="U160" s="225"/>
      <c r="V160" s="225"/>
      <c r="W160" s="225"/>
      <c r="X160" s="225"/>
      <c r="Y160" s="225"/>
      <c r="Z160" s="225"/>
      <c r="AA160" s="225"/>
      <c r="AB160" s="226"/>
    </row>
    <row r="161" spans="2:28" ht="26.25" customHeight="1" x14ac:dyDescent="0.25">
      <c r="B161" s="215"/>
      <c r="C161" s="215"/>
      <c r="D161" s="215"/>
      <c r="E161" s="216"/>
      <c r="F161" s="215"/>
      <c r="G161" s="215"/>
      <c r="H161" s="215"/>
      <c r="I161" s="215"/>
      <c r="J161" s="215"/>
      <c r="K161" s="204"/>
      <c r="L161" s="204"/>
      <c r="M161" s="204"/>
      <c r="N161" s="204"/>
      <c r="O161" s="204"/>
      <c r="P161" s="204"/>
      <c r="Q161" s="204"/>
      <c r="R161" s="204"/>
      <c r="S161" s="204"/>
      <c r="T161" s="204"/>
      <c r="U161" s="204"/>
      <c r="V161" s="204"/>
      <c r="W161" s="204"/>
      <c r="X161" s="204"/>
      <c r="Y161" s="204"/>
      <c r="Z161" s="204"/>
      <c r="AA161" s="204"/>
      <c r="AB161" s="206"/>
    </row>
    <row r="162" spans="2:28" ht="26.25" customHeight="1" x14ac:dyDescent="0.25">
      <c r="B162" s="217"/>
      <c r="C162" s="217"/>
      <c r="D162" s="217"/>
      <c r="E162" s="218"/>
      <c r="F162" s="217"/>
      <c r="G162" s="217"/>
      <c r="H162" s="217"/>
      <c r="I162" s="217"/>
      <c r="J162" s="217"/>
      <c r="K162" s="208"/>
      <c r="L162" s="208"/>
      <c r="M162" s="208"/>
      <c r="N162" s="208"/>
      <c r="O162" s="208"/>
      <c r="P162" s="208"/>
      <c r="Q162" s="208"/>
      <c r="R162" s="208"/>
      <c r="S162" s="208"/>
      <c r="T162" s="208"/>
      <c r="U162" s="208"/>
      <c r="V162" s="208"/>
      <c r="W162" s="208"/>
      <c r="X162" s="208"/>
      <c r="Y162" s="208"/>
      <c r="Z162" s="208"/>
      <c r="AA162" s="208"/>
      <c r="AB162" s="210"/>
    </row>
    <row r="163" spans="2:28" ht="26.25" customHeight="1" thickBot="1" x14ac:dyDescent="0.3">
      <c r="B163" s="211"/>
      <c r="C163" s="211"/>
      <c r="D163" s="211"/>
      <c r="E163" s="212"/>
      <c r="F163" s="211"/>
      <c r="G163" s="211"/>
      <c r="H163" s="211"/>
      <c r="I163" s="211"/>
      <c r="J163" s="211"/>
      <c r="K163" s="213"/>
      <c r="L163" s="213"/>
      <c r="M163" s="213"/>
      <c r="N163" s="213"/>
      <c r="O163" s="213"/>
      <c r="P163" s="213"/>
      <c r="Q163" s="213"/>
      <c r="R163" s="213"/>
      <c r="S163" s="213"/>
      <c r="T163" s="213"/>
      <c r="U163" s="213"/>
      <c r="V163" s="213"/>
      <c r="W163" s="213"/>
      <c r="X163" s="213"/>
      <c r="Y163" s="213"/>
      <c r="Z163" s="213"/>
      <c r="AA163" s="213"/>
      <c r="AB163" s="214"/>
    </row>
    <row r="164" spans="2:28" ht="26.25" customHeight="1" x14ac:dyDescent="0.25">
      <c r="B164" s="219"/>
      <c r="C164" s="219"/>
      <c r="D164" s="219"/>
      <c r="E164" s="220"/>
      <c r="F164" s="219"/>
      <c r="G164" s="219"/>
      <c r="H164" s="219"/>
      <c r="I164" s="219"/>
      <c r="J164" s="219"/>
      <c r="K164" s="221"/>
      <c r="L164" s="227"/>
      <c r="M164" s="221"/>
      <c r="N164" s="221"/>
      <c r="O164" s="221"/>
      <c r="P164" s="221"/>
      <c r="Q164" s="221"/>
      <c r="R164" s="221"/>
      <c r="S164" s="221"/>
      <c r="T164" s="221"/>
      <c r="U164" s="221"/>
      <c r="V164" s="221"/>
      <c r="W164" s="221"/>
      <c r="X164" s="221"/>
      <c r="Y164" s="221"/>
      <c r="Z164" s="221"/>
      <c r="AA164" s="221"/>
      <c r="AB164" s="222"/>
    </row>
    <row r="165" spans="2:28" ht="26.25" customHeight="1" x14ac:dyDescent="0.25">
      <c r="B165" s="217"/>
      <c r="C165" s="217"/>
      <c r="D165" s="217"/>
      <c r="E165" s="218"/>
      <c r="F165" s="217"/>
      <c r="G165" s="217"/>
      <c r="H165" s="217"/>
      <c r="I165" s="217"/>
      <c r="J165" s="217"/>
      <c r="K165" s="208"/>
      <c r="L165" s="228"/>
      <c r="M165" s="208"/>
      <c r="N165" s="208"/>
      <c r="O165" s="208"/>
      <c r="P165" s="208"/>
      <c r="Q165" s="208"/>
      <c r="R165" s="208"/>
      <c r="S165" s="208"/>
      <c r="T165" s="208"/>
      <c r="U165" s="208"/>
      <c r="V165" s="208"/>
      <c r="W165" s="208"/>
      <c r="X165" s="208"/>
      <c r="Y165" s="208"/>
      <c r="Z165" s="208"/>
      <c r="AA165" s="208"/>
      <c r="AB165" s="210"/>
    </row>
    <row r="166" spans="2:28" ht="26.25" customHeight="1" thickBot="1" x14ac:dyDescent="0.3">
      <c r="B166" s="223"/>
      <c r="C166" s="223"/>
      <c r="D166" s="223"/>
      <c r="E166" s="224"/>
      <c r="F166" s="223"/>
      <c r="G166" s="223"/>
      <c r="H166" s="223"/>
      <c r="I166" s="223"/>
      <c r="J166" s="223"/>
      <c r="K166" s="225"/>
      <c r="L166" s="229"/>
      <c r="M166" s="225"/>
      <c r="N166" s="225"/>
      <c r="O166" s="225"/>
      <c r="P166" s="225"/>
      <c r="Q166" s="225"/>
      <c r="R166" s="225"/>
      <c r="S166" s="225"/>
      <c r="T166" s="225"/>
      <c r="U166" s="225"/>
      <c r="V166" s="225"/>
      <c r="W166" s="225"/>
      <c r="X166" s="225"/>
      <c r="Y166" s="225"/>
      <c r="Z166" s="225"/>
      <c r="AA166" s="225"/>
      <c r="AB166" s="226"/>
    </row>
    <row r="167" spans="2:28" ht="26.25" customHeight="1" x14ac:dyDescent="0.25">
      <c r="B167" s="215"/>
      <c r="C167" s="215"/>
      <c r="D167" s="215"/>
      <c r="E167" s="216"/>
      <c r="F167" s="215"/>
      <c r="G167" s="215"/>
      <c r="H167" s="215"/>
      <c r="I167" s="215"/>
      <c r="J167" s="215"/>
      <c r="K167" s="204"/>
      <c r="L167" s="230"/>
      <c r="M167" s="204"/>
      <c r="N167" s="204"/>
      <c r="O167" s="204"/>
      <c r="P167" s="204"/>
      <c r="Q167" s="204"/>
      <c r="R167" s="204"/>
      <c r="S167" s="204"/>
      <c r="T167" s="204"/>
      <c r="U167" s="204"/>
      <c r="V167" s="204"/>
      <c r="W167" s="204"/>
      <c r="X167" s="204"/>
      <c r="Y167" s="204"/>
      <c r="Z167" s="204"/>
      <c r="AA167" s="204"/>
      <c r="AB167" s="206"/>
    </row>
    <row r="168" spans="2:28" ht="26.25" customHeight="1" x14ac:dyDescent="0.25">
      <c r="B168" s="217"/>
      <c r="C168" s="217"/>
      <c r="D168" s="217"/>
      <c r="E168" s="218"/>
      <c r="F168" s="217"/>
      <c r="G168" s="217"/>
      <c r="H168" s="217"/>
      <c r="I168" s="217"/>
      <c r="J168" s="217"/>
      <c r="K168" s="208"/>
      <c r="L168" s="228"/>
      <c r="M168" s="208"/>
      <c r="N168" s="208"/>
      <c r="O168" s="208"/>
      <c r="P168" s="208"/>
      <c r="Q168" s="208"/>
      <c r="R168" s="208"/>
      <c r="S168" s="208"/>
      <c r="T168" s="208"/>
      <c r="U168" s="208"/>
      <c r="V168" s="208"/>
      <c r="W168" s="208"/>
      <c r="X168" s="208"/>
      <c r="Y168" s="208"/>
      <c r="Z168" s="208"/>
      <c r="AA168" s="208"/>
      <c r="AB168" s="210"/>
    </row>
    <row r="169" spans="2:28" ht="26.25" customHeight="1" thickBot="1" x14ac:dyDescent="0.3">
      <c r="B169" s="211"/>
      <c r="C169" s="211"/>
      <c r="D169" s="211"/>
      <c r="E169" s="212"/>
      <c r="F169" s="211"/>
      <c r="G169" s="211"/>
      <c r="H169" s="211"/>
      <c r="I169" s="211"/>
      <c r="J169" s="211"/>
      <c r="K169" s="213"/>
      <c r="L169" s="231"/>
      <c r="M169" s="213"/>
      <c r="N169" s="213"/>
      <c r="O169" s="213"/>
      <c r="P169" s="213"/>
      <c r="Q169" s="213"/>
      <c r="R169" s="213"/>
      <c r="S169" s="213"/>
      <c r="T169" s="213"/>
      <c r="U169" s="213"/>
      <c r="V169" s="213"/>
      <c r="W169" s="213"/>
      <c r="X169" s="213"/>
      <c r="Y169" s="213"/>
      <c r="Z169" s="213"/>
      <c r="AA169" s="213"/>
      <c r="AB169" s="214"/>
    </row>
    <row r="170" spans="2:28" ht="26.25" customHeight="1" x14ac:dyDescent="0.25">
      <c r="B170" s="219"/>
      <c r="C170" s="219"/>
      <c r="D170" s="219"/>
      <c r="E170" s="220"/>
      <c r="F170" s="219"/>
      <c r="G170" s="219"/>
      <c r="H170" s="219"/>
      <c r="I170" s="219"/>
      <c r="J170" s="219"/>
      <c r="K170" s="221"/>
      <c r="L170" s="227"/>
      <c r="M170" s="221"/>
      <c r="N170" s="221"/>
      <c r="O170" s="221"/>
      <c r="P170" s="221"/>
      <c r="Q170" s="221"/>
      <c r="R170" s="221"/>
      <c r="S170" s="221"/>
      <c r="T170" s="221"/>
      <c r="U170" s="221"/>
      <c r="V170" s="221"/>
      <c r="W170" s="221"/>
      <c r="X170" s="221"/>
      <c r="Y170" s="221"/>
      <c r="Z170" s="221"/>
      <c r="AA170" s="221"/>
      <c r="AB170" s="222"/>
    </row>
    <row r="171" spans="2:28" ht="26.25" customHeight="1" x14ac:dyDescent="0.25">
      <c r="B171" s="217"/>
      <c r="C171" s="217"/>
      <c r="D171" s="217"/>
      <c r="E171" s="218"/>
      <c r="F171" s="217"/>
      <c r="G171" s="217"/>
      <c r="H171" s="217"/>
      <c r="I171" s="217"/>
      <c r="J171" s="217"/>
      <c r="K171" s="208"/>
      <c r="L171" s="228"/>
      <c r="M171" s="208"/>
      <c r="N171" s="208"/>
      <c r="O171" s="208"/>
      <c r="P171" s="208"/>
      <c r="Q171" s="208"/>
      <c r="R171" s="208"/>
      <c r="S171" s="208"/>
      <c r="T171" s="208"/>
      <c r="U171" s="208"/>
      <c r="V171" s="208"/>
      <c r="W171" s="208"/>
      <c r="X171" s="208"/>
      <c r="Y171" s="208"/>
      <c r="Z171" s="208"/>
      <c r="AA171" s="208"/>
      <c r="AB171" s="210"/>
    </row>
    <row r="172" spans="2:28" ht="26.25" customHeight="1" thickBot="1" x14ac:dyDescent="0.3">
      <c r="B172" s="223"/>
      <c r="C172" s="223"/>
      <c r="D172" s="223"/>
      <c r="E172" s="224"/>
      <c r="F172" s="223"/>
      <c r="G172" s="223"/>
      <c r="H172" s="223"/>
      <c r="I172" s="223"/>
      <c r="J172" s="223"/>
      <c r="K172" s="225"/>
      <c r="L172" s="229"/>
      <c r="M172" s="225"/>
      <c r="N172" s="225"/>
      <c r="O172" s="225"/>
      <c r="P172" s="225"/>
      <c r="Q172" s="225"/>
      <c r="R172" s="225"/>
      <c r="S172" s="225"/>
      <c r="T172" s="225"/>
      <c r="U172" s="225"/>
      <c r="V172" s="225"/>
      <c r="W172" s="225"/>
      <c r="X172" s="225"/>
      <c r="Y172" s="225"/>
      <c r="Z172" s="225"/>
      <c r="AA172" s="225"/>
      <c r="AB172" s="226"/>
    </row>
    <row r="173" spans="2:28" ht="26.25" customHeight="1" x14ac:dyDescent="0.25">
      <c r="B173" s="215"/>
      <c r="C173" s="215"/>
      <c r="D173" s="215"/>
      <c r="E173" s="216"/>
      <c r="F173" s="215"/>
      <c r="G173" s="215"/>
      <c r="H173" s="215"/>
      <c r="I173" s="215"/>
      <c r="J173" s="215"/>
      <c r="K173" s="204"/>
      <c r="L173" s="204"/>
      <c r="M173" s="204"/>
      <c r="N173" s="204"/>
      <c r="O173" s="204"/>
      <c r="P173" s="204"/>
      <c r="Q173" s="204"/>
      <c r="R173" s="204"/>
      <c r="S173" s="204"/>
      <c r="T173" s="204"/>
      <c r="U173" s="204"/>
      <c r="V173" s="204"/>
      <c r="W173" s="204"/>
      <c r="X173" s="204"/>
      <c r="Y173" s="204"/>
      <c r="Z173" s="204"/>
      <c r="AA173" s="204"/>
      <c r="AB173" s="206"/>
    </row>
    <row r="174" spans="2:28" ht="26.25" customHeight="1" x14ac:dyDescent="0.25">
      <c r="B174" s="217"/>
      <c r="C174" s="217"/>
      <c r="D174" s="217"/>
      <c r="E174" s="218"/>
      <c r="F174" s="217"/>
      <c r="G174" s="217"/>
      <c r="H174" s="217"/>
      <c r="I174" s="217"/>
      <c r="J174" s="217"/>
      <c r="K174" s="208"/>
      <c r="L174" s="208"/>
      <c r="M174" s="208"/>
      <c r="N174" s="208"/>
      <c r="O174" s="208"/>
      <c r="P174" s="208"/>
      <c r="Q174" s="208"/>
      <c r="R174" s="208"/>
      <c r="S174" s="208"/>
      <c r="T174" s="208"/>
      <c r="U174" s="208"/>
      <c r="V174" s="208"/>
      <c r="W174" s="208"/>
      <c r="X174" s="208"/>
      <c r="Y174" s="208"/>
      <c r="Z174" s="208"/>
      <c r="AA174" s="208"/>
      <c r="AB174" s="210"/>
    </row>
    <row r="175" spans="2:28" ht="26.25" customHeight="1" thickBot="1" x14ac:dyDescent="0.3">
      <c r="B175" s="211"/>
      <c r="C175" s="211"/>
      <c r="D175" s="211"/>
      <c r="E175" s="212"/>
      <c r="F175" s="211"/>
      <c r="G175" s="211"/>
      <c r="H175" s="211"/>
      <c r="I175" s="211"/>
      <c r="J175" s="211"/>
      <c r="K175" s="213"/>
      <c r="L175" s="213"/>
      <c r="M175" s="213"/>
      <c r="N175" s="213"/>
      <c r="O175" s="213"/>
      <c r="P175" s="213"/>
      <c r="Q175" s="213"/>
      <c r="R175" s="213"/>
      <c r="S175" s="213"/>
      <c r="T175" s="213"/>
      <c r="U175" s="213"/>
      <c r="V175" s="213"/>
      <c r="W175" s="213"/>
      <c r="X175" s="213"/>
      <c r="Y175" s="213"/>
      <c r="Z175" s="213"/>
      <c r="AA175" s="213"/>
      <c r="AB175" s="214"/>
    </row>
    <row r="176" spans="2:28" ht="26.25" customHeight="1" x14ac:dyDescent="0.25">
      <c r="B176" s="219"/>
      <c r="C176" s="219"/>
      <c r="D176" s="219"/>
      <c r="E176" s="220"/>
      <c r="F176" s="219"/>
      <c r="G176" s="219"/>
      <c r="H176" s="219"/>
      <c r="I176" s="219"/>
      <c r="J176" s="219"/>
      <c r="K176" s="241"/>
      <c r="L176" s="241"/>
      <c r="M176" s="221"/>
      <c r="N176" s="221"/>
      <c r="O176" s="221"/>
      <c r="P176" s="221"/>
      <c r="Q176" s="221"/>
      <c r="R176" s="221"/>
      <c r="S176" s="221"/>
      <c r="T176" s="221"/>
      <c r="U176" s="221"/>
      <c r="V176" s="221"/>
      <c r="W176" s="221"/>
      <c r="X176" s="221"/>
      <c r="Y176" s="221"/>
      <c r="Z176" s="221"/>
      <c r="AA176" s="221"/>
      <c r="AB176" s="222"/>
    </row>
    <row r="177" spans="2:28" ht="26.25" customHeight="1" x14ac:dyDescent="0.25">
      <c r="B177" s="217"/>
      <c r="C177" s="217"/>
      <c r="D177" s="217"/>
      <c r="E177" s="218"/>
      <c r="F177" s="217"/>
      <c r="G177" s="217"/>
      <c r="H177" s="217"/>
      <c r="I177" s="217"/>
      <c r="J177" s="217"/>
      <c r="K177" s="235"/>
      <c r="L177" s="235"/>
      <c r="M177" s="208"/>
      <c r="N177" s="208"/>
      <c r="O177" s="208"/>
      <c r="P177" s="208"/>
      <c r="Q177" s="208"/>
      <c r="R177" s="208"/>
      <c r="S177" s="208"/>
      <c r="T177" s="208"/>
      <c r="U177" s="208"/>
      <c r="V177" s="208"/>
      <c r="W177" s="208"/>
      <c r="X177" s="208"/>
      <c r="Y177" s="208"/>
      <c r="Z177" s="208"/>
      <c r="AA177" s="208"/>
      <c r="AB177" s="210"/>
    </row>
    <row r="178" spans="2:28" ht="26.25" customHeight="1" thickBot="1" x14ac:dyDescent="0.3">
      <c r="B178" s="223"/>
      <c r="C178" s="223"/>
      <c r="D178" s="223"/>
      <c r="E178" s="224"/>
      <c r="F178" s="223"/>
      <c r="G178" s="223"/>
      <c r="H178" s="223"/>
      <c r="I178" s="223"/>
      <c r="J178" s="223"/>
      <c r="K178" s="244"/>
      <c r="L178" s="244"/>
      <c r="M178" s="225"/>
      <c r="N178" s="275"/>
      <c r="O178" s="275"/>
      <c r="P178" s="275"/>
      <c r="Q178" s="225"/>
      <c r="R178" s="225"/>
      <c r="S178" s="225"/>
      <c r="T178" s="225"/>
      <c r="U178" s="225"/>
      <c r="V178" s="225"/>
      <c r="W178" s="225"/>
      <c r="X178" s="225"/>
      <c r="Y178" s="275"/>
      <c r="Z178" s="225"/>
      <c r="AA178" s="225"/>
      <c r="AB178" s="249"/>
    </row>
    <row r="179" spans="2:28" ht="26.25" customHeight="1" x14ac:dyDescent="0.25">
      <c r="B179" s="215"/>
      <c r="C179" s="215"/>
      <c r="D179" s="215"/>
      <c r="E179" s="216"/>
      <c r="F179" s="215"/>
      <c r="G179" s="215"/>
      <c r="H179" s="215"/>
      <c r="I179" s="215"/>
      <c r="J179" s="215"/>
      <c r="K179" s="204"/>
      <c r="L179" s="204"/>
      <c r="M179" s="204"/>
      <c r="N179" s="204"/>
      <c r="O179" s="204"/>
      <c r="P179" s="204"/>
      <c r="Q179" s="204"/>
      <c r="R179" s="204"/>
      <c r="S179" s="204"/>
      <c r="T179" s="204"/>
      <c r="U179" s="204"/>
      <c r="V179" s="204"/>
      <c r="W179" s="204"/>
      <c r="X179" s="204"/>
      <c r="Y179" s="204"/>
      <c r="Z179" s="204"/>
      <c r="AA179" s="204"/>
      <c r="AB179" s="206"/>
    </row>
    <row r="180" spans="2:28" ht="26.25" customHeight="1" x14ac:dyDescent="0.25">
      <c r="B180" s="217"/>
      <c r="C180" s="217"/>
      <c r="D180" s="217"/>
      <c r="E180" s="218"/>
      <c r="F180" s="217"/>
      <c r="G180" s="217"/>
      <c r="H180" s="217"/>
      <c r="I180" s="217"/>
      <c r="J180" s="217"/>
      <c r="K180" s="208"/>
      <c r="L180" s="208"/>
      <c r="M180" s="208"/>
      <c r="N180" s="208"/>
      <c r="O180" s="208"/>
      <c r="P180" s="208"/>
      <c r="Q180" s="208"/>
      <c r="R180" s="208"/>
      <c r="S180" s="208"/>
      <c r="T180" s="208"/>
      <c r="U180" s="208"/>
      <c r="V180" s="208"/>
      <c r="W180" s="208"/>
      <c r="X180" s="208"/>
      <c r="Y180" s="208"/>
      <c r="Z180" s="208"/>
      <c r="AA180" s="208"/>
      <c r="AB180" s="210"/>
    </row>
    <row r="181" spans="2:28" ht="26.25" customHeight="1" thickBot="1" x14ac:dyDescent="0.3">
      <c r="B181" s="211"/>
      <c r="C181" s="211"/>
      <c r="D181" s="211"/>
      <c r="E181" s="212"/>
      <c r="F181" s="211"/>
      <c r="G181" s="211"/>
      <c r="H181" s="211"/>
      <c r="I181" s="211"/>
      <c r="J181" s="211"/>
      <c r="K181" s="213"/>
      <c r="L181" s="213"/>
      <c r="M181" s="213"/>
      <c r="N181" s="213"/>
      <c r="O181" s="213"/>
      <c r="P181" s="213"/>
      <c r="Q181" s="213"/>
      <c r="R181" s="213"/>
      <c r="S181" s="213"/>
      <c r="T181" s="213"/>
      <c r="U181" s="213"/>
      <c r="V181" s="213"/>
      <c r="W181" s="213"/>
      <c r="X181" s="213"/>
      <c r="Y181" s="213"/>
      <c r="Z181" s="213"/>
      <c r="AA181" s="213"/>
      <c r="AB181" s="214"/>
    </row>
    <row r="182" spans="2:28" ht="26.25" customHeight="1" x14ac:dyDescent="0.25">
      <c r="B182" s="219"/>
      <c r="C182" s="219"/>
      <c r="D182" s="219"/>
      <c r="E182" s="220"/>
      <c r="F182" s="219"/>
      <c r="G182" s="219"/>
      <c r="H182" s="219"/>
      <c r="I182" s="219"/>
      <c r="J182" s="219"/>
      <c r="K182" s="221"/>
      <c r="L182" s="221"/>
      <c r="M182" s="221"/>
      <c r="N182" s="221"/>
      <c r="O182" s="221"/>
      <c r="P182" s="221"/>
      <c r="Q182" s="221"/>
      <c r="R182" s="221"/>
      <c r="S182" s="221"/>
      <c r="T182" s="221"/>
      <c r="U182" s="221"/>
      <c r="V182" s="221"/>
      <c r="W182" s="221"/>
      <c r="X182" s="221"/>
      <c r="Y182" s="221"/>
      <c r="Z182" s="221"/>
      <c r="AA182" s="221"/>
      <c r="AB182" s="222"/>
    </row>
    <row r="183" spans="2:28" ht="26.25" customHeight="1" x14ac:dyDescent="0.25">
      <c r="B183" s="217"/>
      <c r="C183" s="217"/>
      <c r="D183" s="217"/>
      <c r="E183" s="218"/>
      <c r="F183" s="217"/>
      <c r="G183" s="217"/>
      <c r="H183" s="217"/>
      <c r="I183" s="217"/>
      <c r="J183" s="217"/>
      <c r="K183" s="208"/>
      <c r="L183" s="208"/>
      <c r="M183" s="208"/>
      <c r="N183" s="208"/>
      <c r="O183" s="208"/>
      <c r="P183" s="208"/>
      <c r="Q183" s="208"/>
      <c r="R183" s="208"/>
      <c r="S183" s="208"/>
      <c r="T183" s="208"/>
      <c r="U183" s="208"/>
      <c r="V183" s="208"/>
      <c r="W183" s="208"/>
      <c r="X183" s="208"/>
      <c r="Y183" s="208"/>
      <c r="Z183" s="208"/>
      <c r="AA183" s="208"/>
      <c r="AB183" s="210"/>
    </row>
    <row r="184" spans="2:28" ht="26.25" customHeight="1" thickBot="1" x14ac:dyDescent="0.3">
      <c r="B184" s="223"/>
      <c r="C184" s="223"/>
      <c r="D184" s="223"/>
      <c r="E184" s="224"/>
      <c r="F184" s="223"/>
      <c r="G184" s="223"/>
      <c r="H184" s="223"/>
      <c r="I184" s="223"/>
      <c r="J184" s="223"/>
      <c r="K184" s="225"/>
      <c r="L184" s="225"/>
      <c r="M184" s="225"/>
      <c r="N184" s="225"/>
      <c r="O184" s="225"/>
      <c r="P184" s="225"/>
      <c r="Q184" s="225"/>
      <c r="R184" s="225"/>
      <c r="S184" s="225"/>
      <c r="T184" s="225"/>
      <c r="U184" s="225"/>
      <c r="V184" s="225"/>
      <c r="W184" s="225"/>
      <c r="X184" s="225"/>
      <c r="Y184" s="225"/>
      <c r="Z184" s="225"/>
      <c r="AA184" s="225"/>
      <c r="AB184" s="226"/>
    </row>
    <row r="185" spans="2:28" ht="26.25" customHeight="1" x14ac:dyDescent="0.25">
      <c r="B185" s="215"/>
      <c r="C185" s="215"/>
      <c r="D185" s="215"/>
      <c r="E185" s="216"/>
      <c r="F185" s="215"/>
      <c r="G185" s="215"/>
      <c r="H185" s="215"/>
      <c r="I185" s="215"/>
      <c r="J185" s="215"/>
      <c r="K185" s="204"/>
      <c r="L185" s="204"/>
      <c r="M185" s="204"/>
      <c r="N185" s="204"/>
      <c r="O185" s="204"/>
      <c r="P185" s="204"/>
      <c r="Q185" s="204"/>
      <c r="R185" s="204"/>
      <c r="S185" s="204"/>
      <c r="T185" s="204"/>
      <c r="U185" s="204"/>
      <c r="V185" s="204"/>
      <c r="W185" s="204"/>
      <c r="X185" s="204"/>
      <c r="Y185" s="204"/>
      <c r="Z185" s="204"/>
      <c r="AA185" s="204"/>
      <c r="AB185" s="206"/>
    </row>
    <row r="186" spans="2:28" ht="26.25" customHeight="1" x14ac:dyDescent="0.25">
      <c r="B186" s="217"/>
      <c r="C186" s="217"/>
      <c r="D186" s="217"/>
      <c r="E186" s="218"/>
      <c r="F186" s="217"/>
      <c r="G186" s="217"/>
      <c r="H186" s="217"/>
      <c r="I186" s="217"/>
      <c r="J186" s="217"/>
      <c r="K186" s="208"/>
      <c r="L186" s="208"/>
      <c r="M186" s="208"/>
      <c r="N186" s="208"/>
      <c r="O186" s="208"/>
      <c r="P186" s="208"/>
      <c r="Q186" s="208"/>
      <c r="R186" s="208"/>
      <c r="S186" s="208"/>
      <c r="T186" s="208"/>
      <c r="U186" s="208"/>
      <c r="V186" s="208"/>
      <c r="W186" s="208"/>
      <c r="X186" s="208"/>
      <c r="Y186" s="208"/>
      <c r="Z186" s="208"/>
      <c r="AA186" s="208"/>
      <c r="AB186" s="210"/>
    </row>
    <row r="187" spans="2:28" ht="26.25" customHeight="1" thickBot="1" x14ac:dyDescent="0.3">
      <c r="B187" s="211"/>
      <c r="C187" s="211"/>
      <c r="D187" s="211"/>
      <c r="E187" s="212"/>
      <c r="F187" s="211"/>
      <c r="G187" s="211"/>
      <c r="H187" s="211"/>
      <c r="I187" s="211"/>
      <c r="J187" s="211"/>
      <c r="K187" s="213"/>
      <c r="L187" s="213"/>
      <c r="M187" s="213"/>
      <c r="N187" s="213"/>
      <c r="O187" s="213"/>
      <c r="P187" s="213"/>
      <c r="Q187" s="213"/>
      <c r="R187" s="213"/>
      <c r="S187" s="213"/>
      <c r="T187" s="213"/>
      <c r="U187" s="213"/>
      <c r="V187" s="213"/>
      <c r="W187" s="213"/>
      <c r="X187" s="213"/>
      <c r="Y187" s="213"/>
      <c r="Z187" s="213"/>
      <c r="AA187" s="213"/>
      <c r="AB187" s="214"/>
    </row>
    <row r="188" spans="2:28" ht="26.25" customHeight="1" x14ac:dyDescent="0.25">
      <c r="B188" s="219"/>
      <c r="C188" s="219"/>
      <c r="D188" s="219"/>
      <c r="E188" s="220"/>
      <c r="F188" s="219"/>
      <c r="G188" s="219"/>
      <c r="H188" s="219"/>
      <c r="I188" s="219"/>
      <c r="J188" s="219"/>
      <c r="K188" s="221"/>
      <c r="L188" s="221"/>
      <c r="M188" s="221"/>
      <c r="N188" s="221"/>
      <c r="O188" s="221"/>
      <c r="P188" s="221"/>
      <c r="Q188" s="221"/>
      <c r="R188" s="221"/>
      <c r="S188" s="221"/>
      <c r="T188" s="221"/>
      <c r="U188" s="221"/>
      <c r="V188" s="221"/>
      <c r="W188" s="221"/>
      <c r="X188" s="221"/>
      <c r="Y188" s="221"/>
      <c r="Z188" s="221"/>
      <c r="AA188" s="221"/>
      <c r="AB188" s="222"/>
    </row>
    <row r="189" spans="2:28" ht="26.25" customHeight="1" x14ac:dyDescent="0.25">
      <c r="B189" s="217"/>
      <c r="C189" s="217"/>
      <c r="D189" s="217"/>
      <c r="E189" s="218"/>
      <c r="F189" s="217"/>
      <c r="G189" s="217"/>
      <c r="H189" s="217"/>
      <c r="I189" s="217"/>
      <c r="J189" s="217"/>
      <c r="K189" s="208"/>
      <c r="L189" s="208"/>
      <c r="M189" s="208"/>
      <c r="N189" s="208"/>
      <c r="O189" s="208"/>
      <c r="P189" s="208"/>
      <c r="Q189" s="208"/>
      <c r="R189" s="208"/>
      <c r="S189" s="208"/>
      <c r="T189" s="208"/>
      <c r="U189" s="208"/>
      <c r="V189" s="208"/>
      <c r="W189" s="208"/>
      <c r="X189" s="208"/>
      <c r="Y189" s="208"/>
      <c r="Z189" s="208"/>
      <c r="AA189" s="208"/>
      <c r="AB189" s="210"/>
    </row>
    <row r="190" spans="2:28" ht="26.25" customHeight="1" thickBot="1" x14ac:dyDescent="0.3">
      <c r="B190" s="223"/>
      <c r="C190" s="223"/>
      <c r="D190" s="223"/>
      <c r="E190" s="224"/>
      <c r="F190" s="223"/>
      <c r="G190" s="223"/>
      <c r="H190" s="223"/>
      <c r="I190" s="223"/>
      <c r="J190" s="223"/>
      <c r="K190" s="225"/>
      <c r="L190" s="225"/>
      <c r="M190" s="225"/>
      <c r="N190" s="225"/>
      <c r="O190" s="225"/>
      <c r="P190" s="225"/>
      <c r="Q190" s="225"/>
      <c r="R190" s="225"/>
      <c r="S190" s="225"/>
      <c r="T190" s="225"/>
      <c r="U190" s="225"/>
      <c r="V190" s="225"/>
      <c r="W190" s="225"/>
      <c r="X190" s="225"/>
      <c r="Y190" s="225"/>
      <c r="Z190" s="225"/>
      <c r="AA190" s="225"/>
      <c r="AB190" s="226"/>
    </row>
    <row r="191" spans="2:28" ht="26.25" customHeight="1" x14ac:dyDescent="0.25">
      <c r="B191" s="215"/>
      <c r="C191" s="215"/>
      <c r="D191" s="215"/>
      <c r="E191" s="216"/>
      <c r="F191" s="215"/>
      <c r="G191" s="215"/>
      <c r="H191" s="215"/>
      <c r="I191" s="215"/>
      <c r="J191" s="215"/>
      <c r="K191" s="204"/>
      <c r="L191" s="204"/>
      <c r="M191" s="204"/>
      <c r="N191" s="204"/>
      <c r="O191" s="204"/>
      <c r="P191" s="204"/>
      <c r="Q191" s="204"/>
      <c r="R191" s="204"/>
      <c r="S191" s="204"/>
      <c r="T191" s="204"/>
      <c r="U191" s="204"/>
      <c r="V191" s="204"/>
      <c r="W191" s="204"/>
      <c r="X191" s="204"/>
      <c r="Y191" s="204"/>
      <c r="Z191" s="204"/>
      <c r="AA191" s="204"/>
      <c r="AB191" s="206"/>
    </row>
    <row r="192" spans="2:28" ht="26.25" customHeight="1" x14ac:dyDescent="0.25">
      <c r="B192" s="217"/>
      <c r="C192" s="217"/>
      <c r="D192" s="217"/>
      <c r="E192" s="218"/>
      <c r="F192" s="217"/>
      <c r="G192" s="217"/>
      <c r="H192" s="217"/>
      <c r="I192" s="217"/>
      <c r="J192" s="217"/>
      <c r="K192" s="208"/>
      <c r="L192" s="208"/>
      <c r="M192" s="208"/>
      <c r="N192" s="208"/>
      <c r="O192" s="208"/>
      <c r="P192" s="208"/>
      <c r="Q192" s="208"/>
      <c r="R192" s="208"/>
      <c r="S192" s="208"/>
      <c r="T192" s="208"/>
      <c r="U192" s="208"/>
      <c r="V192" s="208"/>
      <c r="W192" s="208"/>
      <c r="X192" s="208"/>
      <c r="Y192" s="208"/>
      <c r="Z192" s="208"/>
      <c r="AA192" s="208"/>
      <c r="AB192" s="210"/>
    </row>
    <row r="193" spans="2:28" ht="26.25" customHeight="1" thickBot="1" x14ac:dyDescent="0.3">
      <c r="B193" s="211"/>
      <c r="C193" s="211"/>
      <c r="D193" s="211"/>
      <c r="E193" s="212"/>
      <c r="F193" s="211"/>
      <c r="G193" s="211"/>
      <c r="H193" s="211"/>
      <c r="I193" s="211"/>
      <c r="J193" s="211"/>
      <c r="K193" s="213"/>
      <c r="L193" s="213"/>
      <c r="M193" s="213"/>
      <c r="N193" s="213"/>
      <c r="O193" s="213"/>
      <c r="P193" s="213"/>
      <c r="Q193" s="213"/>
      <c r="R193" s="213"/>
      <c r="S193" s="213"/>
      <c r="T193" s="213"/>
      <c r="U193" s="213"/>
      <c r="V193" s="213"/>
      <c r="W193" s="213"/>
      <c r="X193" s="213"/>
      <c r="Y193" s="213"/>
      <c r="Z193" s="213"/>
      <c r="AA193" s="213"/>
      <c r="AB193" s="214"/>
    </row>
    <row r="194" spans="2:28" ht="26.25" customHeight="1" x14ac:dyDescent="0.25">
      <c r="B194" s="219"/>
      <c r="C194" s="219"/>
      <c r="D194" s="219"/>
      <c r="E194" s="220"/>
      <c r="F194" s="219"/>
      <c r="G194" s="219"/>
      <c r="H194" s="219"/>
      <c r="I194" s="219"/>
      <c r="J194" s="219"/>
      <c r="K194" s="221"/>
      <c r="L194" s="221"/>
      <c r="M194" s="221"/>
      <c r="N194" s="221"/>
      <c r="O194" s="221"/>
      <c r="P194" s="221"/>
      <c r="Q194" s="221"/>
      <c r="R194" s="221"/>
      <c r="S194" s="221"/>
      <c r="T194" s="221"/>
      <c r="U194" s="221"/>
      <c r="V194" s="221"/>
      <c r="W194" s="221"/>
      <c r="X194" s="221"/>
      <c r="Y194" s="221"/>
      <c r="Z194" s="221"/>
      <c r="AA194" s="221"/>
      <c r="AB194" s="222"/>
    </row>
    <row r="195" spans="2:28" ht="26.25" customHeight="1" x14ac:dyDescent="0.25">
      <c r="B195" s="217"/>
      <c r="C195" s="217"/>
      <c r="D195" s="217"/>
      <c r="E195" s="218"/>
      <c r="F195" s="217"/>
      <c r="G195" s="217"/>
      <c r="H195" s="217"/>
      <c r="I195" s="217"/>
      <c r="J195" s="217"/>
      <c r="K195" s="208"/>
      <c r="L195" s="208"/>
      <c r="M195" s="208"/>
      <c r="N195" s="208"/>
      <c r="O195" s="208"/>
      <c r="P195" s="208"/>
      <c r="Q195" s="208"/>
      <c r="R195" s="208"/>
      <c r="S195" s="208"/>
      <c r="T195" s="208"/>
      <c r="U195" s="208"/>
      <c r="V195" s="208"/>
      <c r="W195" s="208"/>
      <c r="X195" s="208"/>
      <c r="Y195" s="208"/>
      <c r="Z195" s="208"/>
      <c r="AA195" s="208"/>
      <c r="AB195" s="210"/>
    </row>
    <row r="196" spans="2:28" ht="26.25" customHeight="1" thickBot="1" x14ac:dyDescent="0.3">
      <c r="B196" s="223"/>
      <c r="C196" s="223"/>
      <c r="D196" s="223"/>
      <c r="E196" s="224"/>
      <c r="F196" s="223"/>
      <c r="G196" s="223"/>
      <c r="H196" s="223"/>
      <c r="I196" s="223"/>
      <c r="J196" s="223"/>
      <c r="K196" s="225"/>
      <c r="L196" s="225"/>
      <c r="M196" s="225"/>
      <c r="N196" s="275"/>
      <c r="O196" s="275"/>
      <c r="P196" s="275"/>
      <c r="Q196" s="275"/>
      <c r="R196" s="275"/>
      <c r="S196" s="275"/>
      <c r="T196" s="275"/>
      <c r="U196" s="275"/>
      <c r="V196" s="275"/>
      <c r="W196" s="275"/>
      <c r="X196" s="275"/>
      <c r="Y196" s="275"/>
      <c r="Z196" s="275"/>
      <c r="AA196" s="275"/>
      <c r="AB196" s="249"/>
    </row>
    <row r="197" spans="2:28" ht="26.25" customHeight="1" x14ac:dyDescent="0.25">
      <c r="B197" s="215"/>
      <c r="C197" s="215"/>
      <c r="D197" s="215"/>
      <c r="E197" s="216"/>
      <c r="F197" s="215"/>
      <c r="G197" s="215"/>
      <c r="H197" s="215"/>
      <c r="I197" s="215"/>
      <c r="J197" s="215"/>
      <c r="K197" s="204"/>
      <c r="L197" s="204"/>
      <c r="M197" s="204"/>
      <c r="N197" s="258"/>
      <c r="O197" s="258"/>
      <c r="P197" s="258"/>
      <c r="Q197" s="258"/>
      <c r="R197" s="258"/>
      <c r="S197" s="258"/>
      <c r="T197" s="258"/>
      <c r="U197" s="258"/>
      <c r="V197" s="258"/>
      <c r="W197" s="258"/>
      <c r="X197" s="258"/>
      <c r="Y197" s="258"/>
      <c r="Z197" s="258"/>
      <c r="AA197" s="258"/>
      <c r="AB197" s="250"/>
    </row>
    <row r="198" spans="2:28" ht="26.25" customHeight="1" x14ac:dyDescent="0.25">
      <c r="B198" s="217"/>
      <c r="C198" s="217"/>
      <c r="D198" s="217"/>
      <c r="E198" s="218"/>
      <c r="F198" s="217"/>
      <c r="G198" s="217"/>
      <c r="H198" s="217"/>
      <c r="I198" s="217"/>
      <c r="J198" s="217"/>
      <c r="K198" s="208"/>
      <c r="L198" s="208"/>
      <c r="M198" s="208"/>
      <c r="N198" s="259"/>
      <c r="O198" s="259"/>
      <c r="P198" s="259"/>
      <c r="Q198" s="259"/>
      <c r="R198" s="259"/>
      <c r="S198" s="259"/>
      <c r="T198" s="259"/>
      <c r="U198" s="259"/>
      <c r="V198" s="259"/>
      <c r="W198" s="259"/>
      <c r="X198" s="259"/>
      <c r="Y198" s="259"/>
      <c r="Z198" s="259"/>
      <c r="AA198" s="259"/>
      <c r="AB198" s="251"/>
    </row>
    <row r="199" spans="2:28" ht="26.25" customHeight="1" thickBot="1" x14ac:dyDescent="0.3">
      <c r="B199" s="211"/>
      <c r="C199" s="211"/>
      <c r="D199" s="211"/>
      <c r="E199" s="212"/>
      <c r="F199" s="211"/>
      <c r="G199" s="211"/>
      <c r="H199" s="211"/>
      <c r="I199" s="211"/>
      <c r="J199" s="211"/>
      <c r="K199" s="213"/>
      <c r="L199" s="213"/>
      <c r="M199" s="213"/>
      <c r="N199" s="276"/>
      <c r="O199" s="276"/>
      <c r="P199" s="276"/>
      <c r="Q199" s="276"/>
      <c r="R199" s="276"/>
      <c r="S199" s="276"/>
      <c r="T199" s="276"/>
      <c r="U199" s="276"/>
      <c r="V199" s="276"/>
      <c r="W199" s="276"/>
      <c r="X199" s="276"/>
      <c r="Y199" s="276"/>
      <c r="Z199" s="276"/>
      <c r="AA199" s="276"/>
      <c r="AB199" s="253"/>
    </row>
    <row r="200" spans="2:28" ht="26.25" customHeight="1" x14ac:dyDescent="0.25">
      <c r="B200" s="219"/>
      <c r="C200" s="219"/>
      <c r="D200" s="219"/>
      <c r="E200" s="220"/>
      <c r="F200" s="219"/>
      <c r="G200" s="219"/>
      <c r="H200" s="219"/>
      <c r="I200" s="219"/>
      <c r="J200" s="219"/>
      <c r="K200" s="221"/>
      <c r="L200" s="221"/>
      <c r="M200" s="221"/>
      <c r="N200" s="277"/>
      <c r="O200" s="277"/>
      <c r="P200" s="277"/>
      <c r="Q200" s="277"/>
      <c r="R200" s="277"/>
      <c r="S200" s="277"/>
      <c r="T200" s="277"/>
      <c r="U200" s="277"/>
      <c r="V200" s="277"/>
      <c r="W200" s="277"/>
      <c r="X200" s="277"/>
      <c r="Y200" s="277"/>
      <c r="Z200" s="277"/>
      <c r="AA200" s="277"/>
      <c r="AB200" s="255"/>
    </row>
    <row r="201" spans="2:28" ht="26.25" customHeight="1" x14ac:dyDescent="0.25">
      <c r="B201" s="217"/>
      <c r="C201" s="217"/>
      <c r="D201" s="217"/>
      <c r="E201" s="218"/>
      <c r="F201" s="217"/>
      <c r="G201" s="217"/>
      <c r="H201" s="217"/>
      <c r="I201" s="217"/>
      <c r="J201" s="217"/>
      <c r="K201" s="208"/>
      <c r="L201" s="208"/>
      <c r="M201" s="208"/>
      <c r="N201" s="259"/>
      <c r="O201" s="259"/>
      <c r="P201" s="259"/>
      <c r="Q201" s="259"/>
      <c r="R201" s="259"/>
      <c r="S201" s="259"/>
      <c r="T201" s="259"/>
      <c r="U201" s="259"/>
      <c r="V201" s="259"/>
      <c r="W201" s="259"/>
      <c r="X201" s="259"/>
      <c r="Y201" s="259"/>
      <c r="Z201" s="259"/>
      <c r="AA201" s="259"/>
      <c r="AB201" s="251"/>
    </row>
    <row r="202" spans="2:28" ht="26.25" customHeight="1" thickBot="1" x14ac:dyDescent="0.3">
      <c r="B202" s="223"/>
      <c r="C202" s="223"/>
      <c r="D202" s="223"/>
      <c r="E202" s="224"/>
      <c r="F202" s="223"/>
      <c r="G202" s="223"/>
      <c r="H202" s="223"/>
      <c r="I202" s="223"/>
      <c r="J202" s="223"/>
      <c r="K202" s="225"/>
      <c r="L202" s="225"/>
      <c r="M202" s="225"/>
      <c r="N202" s="275"/>
      <c r="O202" s="275"/>
      <c r="P202" s="275"/>
      <c r="Q202" s="275"/>
      <c r="R202" s="275"/>
      <c r="S202" s="275"/>
      <c r="T202" s="275"/>
      <c r="U202" s="275"/>
      <c r="V202" s="275"/>
      <c r="W202" s="275"/>
      <c r="X202" s="275"/>
      <c r="Y202" s="275"/>
      <c r="Z202" s="275"/>
      <c r="AA202" s="275"/>
      <c r="AB202" s="249"/>
    </row>
    <row r="203" spans="2:28" ht="26.25" customHeight="1" x14ac:dyDescent="0.25">
      <c r="B203" s="215"/>
      <c r="C203" s="215"/>
      <c r="D203" s="215"/>
      <c r="E203" s="216"/>
      <c r="F203" s="215"/>
      <c r="G203" s="215"/>
      <c r="H203" s="215"/>
      <c r="I203" s="215"/>
      <c r="J203" s="215"/>
      <c r="K203" s="204"/>
      <c r="L203" s="204"/>
      <c r="M203" s="204"/>
      <c r="N203" s="258"/>
      <c r="O203" s="258"/>
      <c r="P203" s="258"/>
      <c r="Q203" s="258"/>
      <c r="R203" s="258"/>
      <c r="S203" s="258"/>
      <c r="T203" s="258"/>
      <c r="U203" s="258"/>
      <c r="V203" s="258"/>
      <c r="W203" s="258"/>
      <c r="X203" s="258"/>
      <c r="Y203" s="258"/>
      <c r="Z203" s="258"/>
      <c r="AA203" s="258"/>
      <c r="AB203" s="250"/>
    </row>
    <row r="204" spans="2:28" ht="26.25" customHeight="1" x14ac:dyDescent="0.25">
      <c r="B204" s="217"/>
      <c r="C204" s="217"/>
      <c r="D204" s="217"/>
      <c r="E204" s="218"/>
      <c r="F204" s="217"/>
      <c r="G204" s="217"/>
      <c r="H204" s="217"/>
      <c r="I204" s="217"/>
      <c r="J204" s="217"/>
      <c r="K204" s="208"/>
      <c r="L204" s="208"/>
      <c r="M204" s="208"/>
      <c r="N204" s="259"/>
      <c r="O204" s="259"/>
      <c r="P204" s="259"/>
      <c r="Q204" s="259"/>
      <c r="R204" s="259"/>
      <c r="S204" s="259"/>
      <c r="T204" s="259"/>
      <c r="U204" s="259"/>
      <c r="V204" s="259"/>
      <c r="W204" s="259"/>
      <c r="X204" s="259"/>
      <c r="Y204" s="259"/>
      <c r="Z204" s="259"/>
      <c r="AA204" s="259"/>
      <c r="AB204" s="251"/>
    </row>
    <row r="205" spans="2:28" ht="26.25" customHeight="1" thickBot="1" x14ac:dyDescent="0.3">
      <c r="B205" s="211"/>
      <c r="C205" s="211"/>
      <c r="D205" s="211"/>
      <c r="E205" s="212"/>
      <c r="F205" s="211"/>
      <c r="G205" s="211"/>
      <c r="H205" s="211"/>
      <c r="I205" s="211"/>
      <c r="J205" s="211"/>
      <c r="K205" s="213"/>
      <c r="L205" s="213"/>
      <c r="M205" s="213"/>
      <c r="N205" s="276"/>
      <c r="O205" s="276"/>
      <c r="P205" s="276"/>
      <c r="Q205" s="276"/>
      <c r="R205" s="276"/>
      <c r="S205" s="276"/>
      <c r="T205" s="276"/>
      <c r="U205" s="276"/>
      <c r="V205" s="276"/>
      <c r="W205" s="276"/>
      <c r="X205" s="276"/>
      <c r="Y205" s="276"/>
      <c r="Z205" s="276"/>
      <c r="AA205" s="276"/>
      <c r="AB205" s="253"/>
    </row>
    <row r="206" spans="2:28" ht="26.25" customHeight="1" x14ac:dyDescent="0.25">
      <c r="B206" s="219"/>
      <c r="C206" s="219"/>
      <c r="D206" s="219"/>
      <c r="E206" s="220"/>
      <c r="F206" s="219"/>
      <c r="G206" s="219"/>
      <c r="H206" s="219"/>
      <c r="I206" s="219"/>
      <c r="J206" s="219"/>
      <c r="K206" s="221"/>
      <c r="L206" s="221"/>
      <c r="M206" s="221"/>
      <c r="N206" s="270"/>
      <c r="O206" s="270"/>
      <c r="P206" s="270"/>
      <c r="Q206" s="277"/>
      <c r="R206" s="277"/>
      <c r="S206" s="270"/>
      <c r="T206" s="277"/>
      <c r="U206" s="277"/>
      <c r="V206" s="277"/>
      <c r="W206" s="277"/>
      <c r="X206" s="277"/>
      <c r="Y206" s="277"/>
      <c r="Z206" s="277"/>
      <c r="AA206" s="277"/>
      <c r="AB206" s="255"/>
    </row>
    <row r="207" spans="2:28" ht="26.25" customHeight="1" x14ac:dyDescent="0.25">
      <c r="B207" s="217"/>
      <c r="C207" s="217"/>
      <c r="D207" s="217"/>
      <c r="E207" s="218"/>
      <c r="F207" s="217"/>
      <c r="G207" s="217"/>
      <c r="H207" s="217"/>
      <c r="I207" s="217"/>
      <c r="J207" s="217"/>
      <c r="K207" s="208"/>
      <c r="L207" s="208"/>
      <c r="M207" s="208"/>
      <c r="N207" s="266"/>
      <c r="O207" s="266"/>
      <c r="P207" s="266"/>
      <c r="Q207" s="259"/>
      <c r="R207" s="259"/>
      <c r="S207" s="266"/>
      <c r="T207" s="259"/>
      <c r="U207" s="259"/>
      <c r="V207" s="259"/>
      <c r="W207" s="259"/>
      <c r="X207" s="259"/>
      <c r="Y207" s="259"/>
      <c r="Z207" s="259"/>
      <c r="AA207" s="259"/>
      <c r="AB207" s="251"/>
    </row>
    <row r="208" spans="2:28" ht="26.25" customHeight="1" thickBot="1" x14ac:dyDescent="0.3">
      <c r="B208" s="223"/>
      <c r="C208" s="223"/>
      <c r="D208" s="223"/>
      <c r="E208" s="224"/>
      <c r="F208" s="223"/>
      <c r="G208" s="223"/>
      <c r="H208" s="223"/>
      <c r="I208" s="223"/>
      <c r="J208" s="223"/>
      <c r="K208" s="225"/>
      <c r="L208" s="225"/>
      <c r="M208" s="225"/>
      <c r="N208" s="275"/>
      <c r="O208" s="275"/>
      <c r="P208" s="275"/>
      <c r="Q208" s="275"/>
      <c r="R208" s="275"/>
      <c r="S208" s="275"/>
      <c r="T208" s="275"/>
      <c r="U208" s="275"/>
      <c r="V208" s="275"/>
      <c r="W208" s="275"/>
      <c r="X208" s="275"/>
      <c r="Y208" s="275"/>
      <c r="Z208" s="275"/>
      <c r="AA208" s="275"/>
      <c r="AB208" s="249"/>
    </row>
    <row r="209" spans="2:28" ht="26.25" customHeight="1" x14ac:dyDescent="0.25">
      <c r="B209" s="215"/>
      <c r="C209" s="215"/>
      <c r="D209" s="215"/>
      <c r="E209" s="216"/>
      <c r="F209" s="215"/>
      <c r="G209" s="215"/>
      <c r="H209" s="215"/>
      <c r="I209" s="215"/>
      <c r="J209" s="215"/>
      <c r="K209" s="204"/>
      <c r="L209" s="204"/>
      <c r="M209" s="204"/>
      <c r="N209" s="204"/>
      <c r="O209" s="204"/>
      <c r="P209" s="204"/>
      <c r="Q209" s="204"/>
      <c r="R209" s="204"/>
      <c r="S209" s="204"/>
      <c r="T209" s="204"/>
      <c r="U209" s="204"/>
      <c r="V209" s="204"/>
      <c r="W209" s="204"/>
      <c r="X209" s="204"/>
      <c r="Y209" s="204"/>
      <c r="Z209" s="204"/>
      <c r="AA209" s="204"/>
      <c r="AB209" s="206"/>
    </row>
    <row r="210" spans="2:28" ht="26.25" customHeight="1" x14ac:dyDescent="0.25">
      <c r="B210" s="217"/>
      <c r="C210" s="217"/>
      <c r="D210" s="217"/>
      <c r="E210" s="218"/>
      <c r="F210" s="217"/>
      <c r="G210" s="217"/>
      <c r="H210" s="217"/>
      <c r="I210" s="217"/>
      <c r="J210" s="217"/>
      <c r="K210" s="208"/>
      <c r="L210" s="208"/>
      <c r="M210" s="208"/>
      <c r="N210" s="208"/>
      <c r="O210" s="208"/>
      <c r="P210" s="208"/>
      <c r="Q210" s="208"/>
      <c r="R210" s="208"/>
      <c r="S210" s="208"/>
      <c r="T210" s="208"/>
      <c r="U210" s="208"/>
      <c r="V210" s="208"/>
      <c r="W210" s="208"/>
      <c r="X210" s="208"/>
      <c r="Y210" s="208"/>
      <c r="Z210" s="208"/>
      <c r="AA210" s="208"/>
      <c r="AB210" s="210"/>
    </row>
    <row r="211" spans="2:28" ht="26.25" customHeight="1" thickBot="1" x14ac:dyDescent="0.3">
      <c r="B211" s="211"/>
      <c r="C211" s="211"/>
      <c r="D211" s="211"/>
      <c r="E211" s="212"/>
      <c r="F211" s="211"/>
      <c r="G211" s="211"/>
      <c r="H211" s="211"/>
      <c r="I211" s="211"/>
      <c r="J211" s="211"/>
      <c r="K211" s="213"/>
      <c r="L211" s="213"/>
      <c r="M211" s="213"/>
      <c r="N211" s="213"/>
      <c r="O211" s="213"/>
      <c r="P211" s="213"/>
      <c r="Q211" s="213"/>
      <c r="R211" s="213"/>
      <c r="S211" s="213"/>
      <c r="T211" s="213"/>
      <c r="U211" s="213"/>
      <c r="V211" s="213"/>
      <c r="W211" s="213"/>
      <c r="X211" s="213"/>
      <c r="Y211" s="213"/>
      <c r="Z211" s="213"/>
      <c r="AA211" s="213"/>
      <c r="AB211" s="214"/>
    </row>
    <row r="212" spans="2:28" ht="26.25" customHeight="1" x14ac:dyDescent="0.25">
      <c r="B212" s="219"/>
      <c r="C212" s="219"/>
      <c r="D212" s="219"/>
      <c r="E212" s="220"/>
      <c r="F212" s="219"/>
      <c r="G212" s="219"/>
      <c r="H212" s="219"/>
      <c r="I212" s="219"/>
      <c r="J212" s="219"/>
      <c r="K212" s="221"/>
      <c r="L212" s="221"/>
      <c r="M212" s="221"/>
      <c r="N212" s="221"/>
      <c r="O212" s="221"/>
      <c r="P212" s="221"/>
      <c r="Q212" s="221"/>
      <c r="R212" s="221"/>
      <c r="S212" s="221"/>
      <c r="T212" s="221"/>
      <c r="U212" s="221"/>
      <c r="V212" s="221"/>
      <c r="W212" s="221"/>
      <c r="X212" s="221"/>
      <c r="Y212" s="221"/>
      <c r="Z212" s="221"/>
      <c r="AA212" s="221"/>
      <c r="AB212" s="222"/>
    </row>
    <row r="213" spans="2:28" ht="26.25" customHeight="1" x14ac:dyDescent="0.25">
      <c r="B213" s="217"/>
      <c r="C213" s="217"/>
      <c r="D213" s="217"/>
      <c r="E213" s="218"/>
      <c r="F213" s="217"/>
      <c r="G213" s="217"/>
      <c r="H213" s="217"/>
      <c r="I213" s="217"/>
      <c r="J213" s="217"/>
      <c r="K213" s="208"/>
      <c r="L213" s="208"/>
      <c r="M213" s="208"/>
      <c r="N213" s="208"/>
      <c r="O213" s="208"/>
      <c r="P213" s="208"/>
      <c r="Q213" s="208"/>
      <c r="R213" s="208"/>
      <c r="S213" s="208"/>
      <c r="T213" s="208"/>
      <c r="U213" s="208"/>
      <c r="V213" s="208"/>
      <c r="W213" s="208"/>
      <c r="X213" s="208"/>
      <c r="Y213" s="208"/>
      <c r="Z213" s="208"/>
      <c r="AA213" s="208"/>
      <c r="AB213" s="210"/>
    </row>
    <row r="214" spans="2:28" ht="26.25" customHeight="1" thickBot="1" x14ac:dyDescent="0.3">
      <c r="B214" s="223"/>
      <c r="C214" s="223"/>
      <c r="D214" s="223"/>
      <c r="E214" s="224"/>
      <c r="F214" s="223"/>
      <c r="G214" s="223"/>
      <c r="H214" s="223"/>
      <c r="I214" s="223"/>
      <c r="J214" s="223"/>
      <c r="K214" s="225"/>
      <c r="L214" s="225"/>
      <c r="M214" s="225"/>
      <c r="N214" s="225"/>
      <c r="O214" s="225"/>
      <c r="P214" s="225"/>
      <c r="Q214" s="225"/>
      <c r="R214" s="225"/>
      <c r="S214" s="225"/>
      <c r="T214" s="225"/>
      <c r="U214" s="225"/>
      <c r="V214" s="225"/>
      <c r="W214" s="225"/>
      <c r="X214" s="225"/>
      <c r="Y214" s="225"/>
      <c r="Z214" s="225"/>
      <c r="AA214" s="225"/>
      <c r="AB214" s="226"/>
    </row>
    <row r="215" spans="2:28" ht="26.25" customHeight="1" x14ac:dyDescent="0.25">
      <c r="B215" s="215"/>
      <c r="C215" s="215"/>
      <c r="D215" s="215"/>
      <c r="E215" s="216"/>
      <c r="F215" s="215"/>
      <c r="G215" s="215"/>
      <c r="H215" s="215"/>
      <c r="I215" s="215"/>
      <c r="J215" s="215"/>
      <c r="K215" s="204"/>
      <c r="L215" s="204"/>
      <c r="M215" s="204"/>
      <c r="N215" s="204"/>
      <c r="O215" s="204"/>
      <c r="P215" s="204"/>
      <c r="Q215" s="204"/>
      <c r="R215" s="204"/>
      <c r="S215" s="204"/>
      <c r="T215" s="204"/>
      <c r="U215" s="204"/>
      <c r="V215" s="204"/>
      <c r="W215" s="204"/>
      <c r="X215" s="204"/>
      <c r="Y215" s="204"/>
      <c r="Z215" s="204"/>
      <c r="AA215" s="204"/>
      <c r="AB215" s="206"/>
    </row>
    <row r="216" spans="2:28" ht="26.25" customHeight="1" x14ac:dyDescent="0.25">
      <c r="B216" s="217"/>
      <c r="C216" s="217"/>
      <c r="D216" s="217"/>
      <c r="E216" s="218"/>
      <c r="F216" s="217"/>
      <c r="G216" s="217"/>
      <c r="H216" s="217"/>
      <c r="I216" s="217"/>
      <c r="J216" s="217"/>
      <c r="K216" s="208"/>
      <c r="L216" s="208"/>
      <c r="M216" s="208"/>
      <c r="N216" s="208"/>
      <c r="O216" s="208"/>
      <c r="P216" s="208"/>
      <c r="Q216" s="208"/>
      <c r="R216" s="208"/>
      <c r="S216" s="208"/>
      <c r="T216" s="208"/>
      <c r="U216" s="208"/>
      <c r="V216" s="208"/>
      <c r="W216" s="208"/>
      <c r="X216" s="208"/>
      <c r="Y216" s="208"/>
      <c r="Z216" s="208"/>
      <c r="AA216" s="208"/>
      <c r="AB216" s="210"/>
    </row>
    <row r="217" spans="2:28" ht="26.25" customHeight="1" thickBot="1" x14ac:dyDescent="0.3">
      <c r="B217" s="211"/>
      <c r="C217" s="211"/>
      <c r="D217" s="211"/>
      <c r="E217" s="212"/>
      <c r="F217" s="211"/>
      <c r="G217" s="211"/>
      <c r="H217" s="211"/>
      <c r="I217" s="211"/>
      <c r="J217" s="211"/>
      <c r="K217" s="213"/>
      <c r="L217" s="213"/>
      <c r="M217" s="213"/>
      <c r="N217" s="213"/>
      <c r="O217" s="213"/>
      <c r="P217" s="213"/>
      <c r="Q217" s="213"/>
      <c r="R217" s="213"/>
      <c r="S217" s="213"/>
      <c r="T217" s="213"/>
      <c r="U217" s="213"/>
      <c r="V217" s="213"/>
      <c r="W217" s="213"/>
      <c r="X217" s="213"/>
      <c r="Y217" s="213"/>
      <c r="Z217" s="213"/>
      <c r="AA217" s="213"/>
      <c r="AB217" s="214"/>
    </row>
    <row r="218" spans="2:28" ht="26.25" customHeight="1" x14ac:dyDescent="0.25">
      <c r="B218" s="219"/>
      <c r="C218" s="219"/>
      <c r="D218" s="219"/>
      <c r="E218" s="220"/>
      <c r="F218" s="219"/>
      <c r="G218" s="219"/>
      <c r="H218" s="219"/>
      <c r="I218" s="219"/>
      <c r="J218" s="219"/>
      <c r="K218" s="221"/>
      <c r="L218" s="221"/>
      <c r="M218" s="221"/>
      <c r="N218" s="221"/>
      <c r="O218" s="221"/>
      <c r="P218" s="221"/>
      <c r="Q218" s="221"/>
      <c r="R218" s="221"/>
      <c r="S218" s="221"/>
      <c r="T218" s="221"/>
      <c r="U218" s="221"/>
      <c r="V218" s="221"/>
      <c r="W218" s="221"/>
      <c r="X218" s="221"/>
      <c r="Y218" s="221"/>
      <c r="Z218" s="221"/>
      <c r="AA218" s="221"/>
      <c r="AB218" s="222"/>
    </row>
    <row r="219" spans="2:28" ht="26.25" customHeight="1" x14ac:dyDescent="0.25">
      <c r="B219" s="217"/>
      <c r="C219" s="217"/>
      <c r="D219" s="217"/>
      <c r="E219" s="218"/>
      <c r="F219" s="217"/>
      <c r="G219" s="217"/>
      <c r="H219" s="217"/>
      <c r="I219" s="217"/>
      <c r="J219" s="217"/>
      <c r="K219" s="208"/>
      <c r="L219" s="208"/>
      <c r="M219" s="208"/>
      <c r="N219" s="208"/>
      <c r="O219" s="208"/>
      <c r="P219" s="208"/>
      <c r="Q219" s="208"/>
      <c r="R219" s="208"/>
      <c r="S219" s="208"/>
      <c r="T219" s="208"/>
      <c r="U219" s="208"/>
      <c r="V219" s="208"/>
      <c r="W219" s="208"/>
      <c r="X219" s="208"/>
      <c r="Y219" s="208"/>
      <c r="Z219" s="208"/>
      <c r="AA219" s="208"/>
      <c r="AB219" s="210"/>
    </row>
    <row r="220" spans="2:28" ht="26.25" customHeight="1" thickBot="1" x14ac:dyDescent="0.3">
      <c r="B220" s="223"/>
      <c r="C220" s="223"/>
      <c r="D220" s="223"/>
      <c r="E220" s="224"/>
      <c r="F220" s="223"/>
      <c r="G220" s="223"/>
      <c r="H220" s="223"/>
      <c r="I220" s="223"/>
      <c r="J220" s="223"/>
      <c r="K220" s="225"/>
      <c r="L220" s="225"/>
      <c r="M220" s="225"/>
      <c r="N220" s="225"/>
      <c r="O220" s="225"/>
      <c r="P220" s="225"/>
      <c r="Q220" s="225"/>
      <c r="R220" s="225"/>
      <c r="S220" s="225"/>
      <c r="T220" s="225"/>
      <c r="U220" s="225"/>
      <c r="V220" s="225"/>
      <c r="W220" s="225"/>
      <c r="X220" s="225"/>
      <c r="Y220" s="225"/>
      <c r="Z220" s="225"/>
      <c r="AA220" s="225"/>
      <c r="AB220" s="226"/>
    </row>
    <row r="221" spans="2:28" ht="26.25" customHeight="1" x14ac:dyDescent="0.25">
      <c r="B221" s="215"/>
      <c r="C221" s="215"/>
      <c r="D221" s="215"/>
      <c r="E221" s="216"/>
      <c r="F221" s="215"/>
      <c r="G221" s="215"/>
      <c r="H221" s="215"/>
      <c r="I221" s="215"/>
      <c r="J221" s="215"/>
      <c r="K221" s="204"/>
      <c r="L221" s="204"/>
      <c r="M221" s="204"/>
      <c r="N221" s="204"/>
      <c r="O221" s="204"/>
      <c r="P221" s="204"/>
      <c r="Q221" s="204"/>
      <c r="R221" s="204"/>
      <c r="S221" s="204"/>
      <c r="T221" s="204"/>
      <c r="U221" s="204"/>
      <c r="V221" s="204"/>
      <c r="W221" s="204"/>
      <c r="X221" s="204"/>
      <c r="Y221" s="204"/>
      <c r="Z221" s="204"/>
      <c r="AA221" s="204"/>
      <c r="AB221" s="206"/>
    </row>
    <row r="222" spans="2:28" ht="26.25" customHeight="1" x14ac:dyDescent="0.25">
      <c r="B222" s="217"/>
      <c r="C222" s="217"/>
      <c r="D222" s="217"/>
      <c r="E222" s="218"/>
      <c r="F222" s="217"/>
      <c r="G222" s="217"/>
      <c r="H222" s="217"/>
      <c r="I222" s="217"/>
      <c r="J222" s="217"/>
      <c r="K222" s="208"/>
      <c r="L222" s="208"/>
      <c r="M222" s="208"/>
      <c r="N222" s="208"/>
      <c r="O222" s="208"/>
      <c r="P222" s="208"/>
      <c r="Q222" s="208"/>
      <c r="R222" s="208"/>
      <c r="S222" s="208"/>
      <c r="T222" s="208"/>
      <c r="U222" s="208"/>
      <c r="V222" s="208"/>
      <c r="W222" s="208"/>
      <c r="X222" s="208"/>
      <c r="Y222" s="208"/>
      <c r="Z222" s="208"/>
      <c r="AA222" s="208"/>
      <c r="AB222" s="210"/>
    </row>
    <row r="223" spans="2:28" ht="26.25" customHeight="1" thickBot="1" x14ac:dyDescent="0.3">
      <c r="B223" s="211"/>
      <c r="C223" s="211"/>
      <c r="D223" s="211"/>
      <c r="E223" s="212"/>
      <c r="F223" s="211"/>
      <c r="G223" s="211"/>
      <c r="H223" s="211"/>
      <c r="I223" s="211"/>
      <c r="J223" s="211"/>
      <c r="K223" s="213"/>
      <c r="L223" s="213"/>
      <c r="M223" s="213"/>
      <c r="N223" s="213"/>
      <c r="O223" s="213"/>
      <c r="P223" s="213"/>
      <c r="Q223" s="213"/>
      <c r="R223" s="213"/>
      <c r="S223" s="213"/>
      <c r="T223" s="213"/>
      <c r="U223" s="213"/>
      <c r="V223" s="213"/>
      <c r="W223" s="213"/>
      <c r="X223" s="213"/>
      <c r="Y223" s="213"/>
      <c r="Z223" s="213"/>
      <c r="AA223" s="213"/>
      <c r="AB223" s="214"/>
    </row>
    <row r="224" spans="2:28" ht="26.25" customHeight="1" x14ac:dyDescent="0.25">
      <c r="B224" s="219"/>
      <c r="C224" s="219"/>
      <c r="D224" s="219"/>
      <c r="E224" s="220"/>
      <c r="F224" s="219"/>
      <c r="G224" s="219"/>
      <c r="H224" s="219"/>
      <c r="I224" s="219"/>
      <c r="J224" s="219"/>
      <c r="K224" s="221"/>
      <c r="L224" s="221"/>
      <c r="M224" s="221"/>
      <c r="N224" s="221"/>
      <c r="O224" s="221"/>
      <c r="P224" s="221"/>
      <c r="Q224" s="221"/>
      <c r="R224" s="221"/>
      <c r="S224" s="221"/>
      <c r="T224" s="221"/>
      <c r="U224" s="221"/>
      <c r="V224" s="221"/>
      <c r="W224" s="221"/>
      <c r="X224" s="221"/>
      <c r="Y224" s="221"/>
      <c r="Z224" s="221"/>
      <c r="AA224" s="221"/>
      <c r="AB224" s="222"/>
    </row>
    <row r="225" spans="2:28" ht="26.25" customHeight="1" x14ac:dyDescent="0.25">
      <c r="B225" s="217"/>
      <c r="C225" s="217"/>
      <c r="D225" s="217"/>
      <c r="E225" s="218"/>
      <c r="F225" s="217"/>
      <c r="G225" s="217"/>
      <c r="H225" s="217"/>
      <c r="I225" s="217"/>
      <c r="J225" s="217"/>
      <c r="K225" s="208"/>
      <c r="L225" s="208"/>
      <c r="M225" s="208"/>
      <c r="N225" s="208"/>
      <c r="O225" s="208"/>
      <c r="P225" s="208"/>
      <c r="Q225" s="208"/>
      <c r="R225" s="208"/>
      <c r="S225" s="208"/>
      <c r="T225" s="208"/>
      <c r="U225" s="208"/>
      <c r="V225" s="208"/>
      <c r="W225" s="208"/>
      <c r="X225" s="208"/>
      <c r="Y225" s="208"/>
      <c r="Z225" s="208"/>
      <c r="AA225" s="208"/>
      <c r="AB225" s="210"/>
    </row>
    <row r="226" spans="2:28" ht="26.25" customHeight="1" thickBot="1" x14ac:dyDescent="0.3">
      <c r="B226" s="223"/>
      <c r="C226" s="223"/>
      <c r="D226" s="223"/>
      <c r="E226" s="224"/>
      <c r="F226" s="223"/>
      <c r="G226" s="223"/>
      <c r="H226" s="223"/>
      <c r="I226" s="223"/>
      <c r="J226" s="223"/>
      <c r="K226" s="225"/>
      <c r="L226" s="225"/>
      <c r="M226" s="225"/>
      <c r="N226" s="225"/>
      <c r="O226" s="225"/>
      <c r="P226" s="225"/>
      <c r="Q226" s="225"/>
      <c r="R226" s="225"/>
      <c r="S226" s="225"/>
      <c r="T226" s="225"/>
      <c r="U226" s="225"/>
      <c r="V226" s="225"/>
      <c r="W226" s="225"/>
      <c r="X226" s="225"/>
      <c r="Y226" s="225"/>
      <c r="Z226" s="225"/>
      <c r="AA226" s="225"/>
      <c r="AB226" s="226"/>
    </row>
    <row r="227" spans="2:28" ht="26.25" customHeight="1" x14ac:dyDescent="0.25">
      <c r="B227" s="215"/>
      <c r="C227" s="215"/>
      <c r="D227" s="215"/>
      <c r="E227" s="216"/>
      <c r="F227" s="215"/>
      <c r="G227" s="215"/>
      <c r="H227" s="215"/>
      <c r="I227" s="215"/>
      <c r="J227" s="215"/>
      <c r="K227" s="204"/>
      <c r="L227" s="204"/>
      <c r="M227" s="204"/>
      <c r="N227" s="204"/>
      <c r="O227" s="204"/>
      <c r="P227" s="204"/>
      <c r="Q227" s="204"/>
      <c r="R227" s="204"/>
      <c r="S227" s="204"/>
      <c r="T227" s="204"/>
      <c r="U227" s="204"/>
      <c r="V227" s="204"/>
      <c r="W227" s="204"/>
      <c r="X227" s="204"/>
      <c r="Y227" s="204"/>
      <c r="Z227" s="204"/>
      <c r="AA227" s="204"/>
      <c r="AB227" s="206"/>
    </row>
    <row r="228" spans="2:28" ht="26.25" customHeight="1" x14ac:dyDescent="0.25">
      <c r="B228" s="217"/>
      <c r="C228" s="217"/>
      <c r="D228" s="217"/>
      <c r="E228" s="218"/>
      <c r="F228" s="217"/>
      <c r="G228" s="217"/>
      <c r="H228" s="217"/>
      <c r="I228" s="217"/>
      <c r="J228" s="217"/>
      <c r="K228" s="208"/>
      <c r="L228" s="208"/>
      <c r="M228" s="208"/>
      <c r="N228" s="208"/>
      <c r="O228" s="208"/>
      <c r="P228" s="208"/>
      <c r="Q228" s="208"/>
      <c r="R228" s="208"/>
      <c r="S228" s="208"/>
      <c r="T228" s="208"/>
      <c r="U228" s="208"/>
      <c r="V228" s="208"/>
      <c r="W228" s="208"/>
      <c r="X228" s="208"/>
      <c r="Y228" s="208"/>
      <c r="Z228" s="208"/>
      <c r="AA228" s="208"/>
      <c r="AB228" s="210"/>
    </row>
    <row r="229" spans="2:28" ht="26.25" customHeight="1" thickBot="1" x14ac:dyDescent="0.3">
      <c r="B229" s="211"/>
      <c r="C229" s="211"/>
      <c r="D229" s="211"/>
      <c r="E229" s="212"/>
      <c r="F229" s="211"/>
      <c r="G229" s="211"/>
      <c r="H229" s="211"/>
      <c r="I229" s="211"/>
      <c r="J229" s="211"/>
      <c r="K229" s="213"/>
      <c r="L229" s="213"/>
      <c r="M229" s="213"/>
      <c r="N229" s="213"/>
      <c r="O229" s="213"/>
      <c r="P229" s="213"/>
      <c r="Q229" s="213"/>
      <c r="R229" s="213"/>
      <c r="S229" s="213"/>
      <c r="T229" s="213"/>
      <c r="U229" s="213"/>
      <c r="V229" s="213"/>
      <c r="W229" s="213"/>
      <c r="X229" s="213"/>
      <c r="Y229" s="213"/>
      <c r="Z229" s="213"/>
      <c r="AA229" s="213"/>
      <c r="AB229" s="214"/>
    </row>
    <row r="230" spans="2:28" ht="26.25" customHeight="1" x14ac:dyDescent="0.25">
      <c r="B230" s="219"/>
      <c r="C230" s="219"/>
      <c r="D230" s="219"/>
      <c r="E230" s="220"/>
      <c r="F230" s="219"/>
      <c r="G230" s="219"/>
      <c r="H230" s="219"/>
      <c r="I230" s="219"/>
      <c r="J230" s="219"/>
      <c r="K230" s="221"/>
      <c r="L230" s="221"/>
      <c r="M230" s="221"/>
      <c r="N230" s="221"/>
      <c r="O230" s="221"/>
      <c r="P230" s="221"/>
      <c r="Q230" s="221"/>
      <c r="R230" s="221"/>
      <c r="S230" s="221"/>
      <c r="T230" s="221"/>
      <c r="U230" s="221"/>
      <c r="V230" s="221"/>
      <c r="W230" s="221"/>
      <c r="X230" s="221"/>
      <c r="Y230" s="221"/>
      <c r="Z230" s="221"/>
      <c r="AA230" s="221"/>
      <c r="AB230" s="222"/>
    </row>
    <row r="231" spans="2:28" ht="26.25" customHeight="1" x14ac:dyDescent="0.25">
      <c r="B231" s="217"/>
      <c r="C231" s="217"/>
      <c r="D231" s="217"/>
      <c r="E231" s="218"/>
      <c r="F231" s="217"/>
      <c r="G231" s="217"/>
      <c r="H231" s="217"/>
      <c r="I231" s="217"/>
      <c r="J231" s="217"/>
      <c r="K231" s="208"/>
      <c r="L231" s="208"/>
      <c r="M231" s="208"/>
      <c r="N231" s="208"/>
      <c r="O231" s="208"/>
      <c r="P231" s="208"/>
      <c r="Q231" s="208"/>
      <c r="R231" s="208"/>
      <c r="S231" s="208"/>
      <c r="T231" s="208"/>
      <c r="U231" s="208"/>
      <c r="V231" s="208"/>
      <c r="W231" s="208"/>
      <c r="X231" s="208"/>
      <c r="Y231" s="208"/>
      <c r="Z231" s="208"/>
      <c r="AA231" s="208"/>
      <c r="AB231" s="210"/>
    </row>
    <row r="232" spans="2:28" ht="26.25" customHeight="1" thickBot="1" x14ac:dyDescent="0.3">
      <c r="B232" s="223"/>
      <c r="C232" s="223"/>
      <c r="D232" s="223"/>
      <c r="E232" s="224"/>
      <c r="F232" s="223"/>
      <c r="G232" s="223"/>
      <c r="H232" s="223"/>
      <c r="I232" s="223"/>
      <c r="J232" s="223"/>
      <c r="K232" s="225"/>
      <c r="L232" s="225"/>
      <c r="M232" s="225"/>
      <c r="N232" s="225"/>
      <c r="O232" s="225"/>
      <c r="P232" s="225"/>
      <c r="Q232" s="225"/>
      <c r="R232" s="225"/>
      <c r="S232" s="225"/>
      <c r="T232" s="225"/>
      <c r="U232" s="225"/>
      <c r="V232" s="225"/>
      <c r="W232" s="225"/>
      <c r="X232" s="225"/>
      <c r="Y232" s="225"/>
      <c r="Z232" s="225"/>
      <c r="AA232" s="225"/>
      <c r="AB232" s="226"/>
    </row>
    <row r="233" spans="2:28" ht="26.25" customHeight="1" x14ac:dyDescent="0.25">
      <c r="B233" s="215"/>
      <c r="C233" s="215"/>
      <c r="D233" s="215"/>
      <c r="E233" s="216"/>
      <c r="F233" s="215"/>
      <c r="G233" s="215"/>
      <c r="H233" s="215"/>
      <c r="I233" s="215"/>
      <c r="J233" s="215"/>
      <c r="K233" s="204"/>
      <c r="L233" s="204"/>
      <c r="M233" s="204"/>
      <c r="N233" s="204"/>
      <c r="O233" s="204"/>
      <c r="P233" s="204"/>
      <c r="Q233" s="204"/>
      <c r="R233" s="204"/>
      <c r="S233" s="204"/>
      <c r="T233" s="204"/>
      <c r="U233" s="204"/>
      <c r="V233" s="204"/>
      <c r="W233" s="204"/>
      <c r="X233" s="204"/>
      <c r="Y233" s="204"/>
      <c r="Z233" s="204"/>
      <c r="AA233" s="204"/>
      <c r="AB233" s="206"/>
    </row>
    <row r="234" spans="2:28" ht="26.25" customHeight="1" x14ac:dyDescent="0.25">
      <c r="B234" s="217"/>
      <c r="C234" s="217"/>
      <c r="D234" s="217"/>
      <c r="E234" s="218"/>
      <c r="F234" s="217"/>
      <c r="G234" s="217"/>
      <c r="H234" s="217"/>
      <c r="I234" s="217"/>
      <c r="J234" s="217"/>
      <c r="K234" s="208"/>
      <c r="L234" s="208"/>
      <c r="M234" s="208"/>
      <c r="N234" s="208"/>
      <c r="O234" s="208"/>
      <c r="P234" s="208"/>
      <c r="Q234" s="208"/>
      <c r="R234" s="208"/>
      <c r="S234" s="208"/>
      <c r="T234" s="208"/>
      <c r="U234" s="208"/>
      <c r="V234" s="208"/>
      <c r="W234" s="208"/>
      <c r="X234" s="208"/>
      <c r="Y234" s="208"/>
      <c r="Z234" s="208"/>
      <c r="AA234" s="208"/>
      <c r="AB234" s="210"/>
    </row>
    <row r="235" spans="2:28" ht="26.25" customHeight="1" thickBot="1" x14ac:dyDescent="0.3">
      <c r="B235" s="211"/>
      <c r="C235" s="211"/>
      <c r="D235" s="211"/>
      <c r="E235" s="212"/>
      <c r="F235" s="211"/>
      <c r="G235" s="211"/>
      <c r="H235" s="211"/>
      <c r="I235" s="211"/>
      <c r="J235" s="211"/>
      <c r="K235" s="213"/>
      <c r="L235" s="213"/>
      <c r="M235" s="213"/>
      <c r="N235" s="213"/>
      <c r="O235" s="213"/>
      <c r="P235" s="213"/>
      <c r="Q235" s="213"/>
      <c r="R235" s="213"/>
      <c r="S235" s="213"/>
      <c r="T235" s="213"/>
      <c r="U235" s="213"/>
      <c r="V235" s="213"/>
      <c r="W235" s="213"/>
      <c r="X235" s="213"/>
      <c r="Y235" s="213"/>
      <c r="Z235" s="213"/>
      <c r="AA235" s="213"/>
      <c r="AB235" s="214"/>
    </row>
    <row r="236" spans="2:28" ht="26.25" customHeight="1" x14ac:dyDescent="0.25">
      <c r="B236" s="219"/>
      <c r="C236" s="219"/>
      <c r="D236" s="219"/>
      <c r="E236" s="220"/>
      <c r="F236" s="219"/>
      <c r="G236" s="219"/>
      <c r="H236" s="219"/>
      <c r="I236" s="219"/>
      <c r="J236" s="219"/>
      <c r="K236" s="221"/>
      <c r="L236" s="221"/>
      <c r="M236" s="221"/>
      <c r="N236" s="221"/>
      <c r="O236" s="221"/>
      <c r="P236" s="221"/>
      <c r="Q236" s="221"/>
      <c r="R236" s="221"/>
      <c r="S236" s="221"/>
      <c r="T236" s="221"/>
      <c r="U236" s="221"/>
      <c r="V236" s="221"/>
      <c r="W236" s="221"/>
      <c r="X236" s="221"/>
      <c r="Y236" s="221"/>
      <c r="Z236" s="221"/>
      <c r="AA236" s="221"/>
      <c r="AB236" s="222"/>
    </row>
    <row r="237" spans="2:28" ht="26.25" customHeight="1" x14ac:dyDescent="0.25">
      <c r="B237" s="217"/>
      <c r="C237" s="217"/>
      <c r="D237" s="217"/>
      <c r="E237" s="218"/>
      <c r="F237" s="217"/>
      <c r="G237" s="217"/>
      <c r="H237" s="217"/>
      <c r="I237" s="217"/>
      <c r="J237" s="217"/>
      <c r="K237" s="208"/>
      <c r="L237" s="208"/>
      <c r="M237" s="208"/>
      <c r="N237" s="208"/>
      <c r="O237" s="208"/>
      <c r="P237" s="208"/>
      <c r="Q237" s="208"/>
      <c r="R237" s="208"/>
      <c r="S237" s="208"/>
      <c r="T237" s="208"/>
      <c r="U237" s="208"/>
      <c r="V237" s="208"/>
      <c r="W237" s="208"/>
      <c r="X237" s="208"/>
      <c r="Y237" s="208"/>
      <c r="Z237" s="208"/>
      <c r="AA237" s="208"/>
      <c r="AB237" s="210"/>
    </row>
    <row r="238" spans="2:28" ht="26.25" customHeight="1" thickBot="1" x14ac:dyDescent="0.3">
      <c r="B238" s="211"/>
      <c r="C238" s="211"/>
      <c r="D238" s="211"/>
      <c r="E238" s="212"/>
      <c r="F238" s="211"/>
      <c r="G238" s="211"/>
      <c r="H238" s="211"/>
      <c r="I238" s="211"/>
      <c r="J238" s="223"/>
      <c r="K238" s="213"/>
      <c r="L238" s="213"/>
      <c r="M238" s="213"/>
      <c r="N238" s="213"/>
      <c r="O238" s="213"/>
      <c r="P238" s="213"/>
      <c r="Q238" s="213"/>
      <c r="R238" s="213"/>
      <c r="S238" s="213"/>
      <c r="T238" s="213"/>
      <c r="U238" s="213"/>
      <c r="V238" s="213"/>
      <c r="W238" s="213"/>
      <c r="X238" s="213"/>
      <c r="Y238" s="213"/>
      <c r="Z238" s="213"/>
      <c r="AA238" s="213"/>
      <c r="AB238" s="214"/>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c r="AA247" s="186"/>
      <c r="AB247" s="187"/>
    </row>
    <row r="285" spans="6:6" x14ac:dyDescent="0.25">
      <c r="F285" s="278"/>
    </row>
    <row r="286" spans="6:6" x14ac:dyDescent="0.25">
      <c r="F286" s="278" t="s">
        <v>858</v>
      </c>
    </row>
    <row r="287" spans="6:6" x14ac:dyDescent="0.25">
      <c r="F287" s="278" t="s">
        <v>859</v>
      </c>
    </row>
  </sheetData>
  <mergeCells count="17">
    <mergeCell ref="N6:AB6"/>
    <mergeCell ref="D2:E2"/>
    <mergeCell ref="D3:E3"/>
    <mergeCell ref="D4:E4"/>
    <mergeCell ref="F4:M4"/>
    <mergeCell ref="B6:J6"/>
    <mergeCell ref="B2:C4"/>
    <mergeCell ref="F2:M2"/>
    <mergeCell ref="F3:M3"/>
    <mergeCell ref="B5:AB5"/>
    <mergeCell ref="N2:R2"/>
    <mergeCell ref="N3:R3"/>
    <mergeCell ref="N4:R4"/>
    <mergeCell ref="S2:AB2"/>
    <mergeCell ref="S3:AB3"/>
    <mergeCell ref="S4:AB4"/>
    <mergeCell ref="K6:M6"/>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Hoja4!$A$4:$A$5</xm:f>
          </x14:formula1>
          <xm:sqref>J8:J1048576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858</v>
      </c>
    </row>
    <row r="5" spans="1:1" x14ac:dyDescent="0.25">
      <c r="A5" t="s">
        <v>859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topLeftCell="A197" zoomScale="50" zoomScaleNormal="50" workbookViewId="0">
      <selection activeCell="E238" sqref="E238"/>
    </sheetView>
  </sheetViews>
  <sheetFormatPr baseColWidth="10" defaultColWidth="11.42578125" defaultRowHeight="15" x14ac:dyDescent="0.25"/>
  <cols>
    <col min="1" max="1" width="4.5703125" style="1" customWidth="1"/>
    <col min="2" max="2" width="35" style="164" customWidth="1"/>
    <col min="3" max="3" width="14" style="164" customWidth="1"/>
    <col min="4" max="4" width="35" style="164" customWidth="1"/>
    <col min="5" max="5" width="11.7109375" style="164" customWidth="1"/>
    <col min="6" max="6" width="88.7109375" style="164" customWidth="1"/>
    <col min="7" max="7" width="35.85546875" style="164" customWidth="1"/>
    <col min="8" max="8" width="37.140625" style="164" customWidth="1"/>
    <col min="9" max="9" width="19.7109375" style="164" customWidth="1"/>
    <col min="10" max="10" width="5.28515625" style="164" customWidth="1"/>
    <col min="11" max="12" width="5.85546875" style="164" customWidth="1"/>
    <col min="13" max="13" width="5.140625" style="164" customWidth="1"/>
    <col min="14" max="14" width="5" style="164" customWidth="1"/>
    <col min="15" max="15" width="5.7109375" style="164" customWidth="1"/>
    <col min="16" max="16" width="6" style="164" customWidth="1"/>
    <col min="17" max="17" width="5.28515625" style="164" customWidth="1"/>
    <col min="18" max="18" width="5.7109375" style="164" customWidth="1"/>
    <col min="19" max="19" width="5.28515625" style="164" customWidth="1"/>
    <col min="20" max="21" width="5.7109375" style="164" customWidth="1"/>
    <col min="22" max="22" width="20.85546875" style="164" customWidth="1"/>
    <col min="23" max="23" width="38" style="164" customWidth="1"/>
    <col min="24" max="24" width="44.28515625" style="164" customWidth="1"/>
    <col min="25" max="16384" width="11.42578125" style="1"/>
  </cols>
  <sheetData>
    <row r="1" spans="2:24" ht="9.75" customHeight="1" thickBot="1" x14ac:dyDescent="0.3"/>
    <row r="2" spans="2:24" s="2" customFormat="1" ht="39" customHeight="1" x14ac:dyDescent="0.25">
      <c r="B2" s="815"/>
      <c r="C2" s="816"/>
      <c r="D2" s="125" t="s">
        <v>148</v>
      </c>
      <c r="E2" s="734" t="s">
        <v>585</v>
      </c>
      <c r="F2" s="735"/>
      <c r="G2" s="735"/>
      <c r="H2" s="735"/>
      <c r="I2" s="735"/>
      <c r="J2" s="735"/>
      <c r="K2" s="735"/>
      <c r="L2" s="735"/>
      <c r="M2" s="735"/>
      <c r="N2" s="735"/>
      <c r="O2" s="735"/>
      <c r="P2" s="735"/>
      <c r="Q2" s="735"/>
      <c r="R2" s="735"/>
      <c r="S2" s="735"/>
      <c r="T2" s="735"/>
      <c r="U2" s="735"/>
      <c r="V2" s="736"/>
      <c r="W2" s="126" t="s">
        <v>149</v>
      </c>
      <c r="X2" s="127" t="s">
        <v>588</v>
      </c>
    </row>
    <row r="3" spans="2:24" s="2" customFormat="1" ht="27.75" customHeight="1" x14ac:dyDescent="0.25">
      <c r="B3" s="818"/>
      <c r="C3" s="819"/>
      <c r="D3" s="123" t="s">
        <v>150</v>
      </c>
      <c r="E3" s="992" t="s">
        <v>586</v>
      </c>
      <c r="F3" s="993"/>
      <c r="G3" s="993"/>
      <c r="H3" s="993"/>
      <c r="I3" s="993"/>
      <c r="J3" s="993"/>
      <c r="K3" s="993"/>
      <c r="L3" s="993"/>
      <c r="M3" s="993"/>
      <c r="N3" s="993"/>
      <c r="O3" s="993"/>
      <c r="P3" s="993"/>
      <c r="Q3" s="993"/>
      <c r="R3" s="993"/>
      <c r="S3" s="993"/>
      <c r="T3" s="993"/>
      <c r="U3" s="993"/>
      <c r="V3" s="994"/>
      <c r="W3" s="124" t="s">
        <v>572</v>
      </c>
      <c r="X3" s="128">
        <v>2</v>
      </c>
    </row>
    <row r="4" spans="2:24" s="2" customFormat="1" ht="42" customHeight="1" thickBot="1" x14ac:dyDescent="0.3">
      <c r="B4" s="1013"/>
      <c r="C4" s="1014"/>
      <c r="D4" s="129" t="s">
        <v>152</v>
      </c>
      <c r="E4" s="1008" t="s">
        <v>587</v>
      </c>
      <c r="F4" s="1009"/>
      <c r="G4" s="1009"/>
      <c r="H4" s="1009"/>
      <c r="I4" s="1009"/>
      <c r="J4" s="1009"/>
      <c r="K4" s="1009"/>
      <c r="L4" s="1009"/>
      <c r="M4" s="1009"/>
      <c r="N4" s="1009"/>
      <c r="O4" s="1009"/>
      <c r="P4" s="1009"/>
      <c r="Q4" s="1009"/>
      <c r="R4" s="1009"/>
      <c r="S4" s="1009"/>
      <c r="T4" s="1009"/>
      <c r="U4" s="1009"/>
      <c r="V4" s="1010"/>
      <c r="W4" s="130" t="s">
        <v>573</v>
      </c>
      <c r="X4" s="137">
        <v>43776</v>
      </c>
    </row>
    <row r="5" spans="2:24" ht="42" customHeight="1" thickBot="1" x14ac:dyDescent="0.3">
      <c r="B5" s="593" t="s">
        <v>871</v>
      </c>
      <c r="C5" s="594"/>
      <c r="D5" s="594"/>
      <c r="E5" s="594"/>
      <c r="F5" s="594"/>
      <c r="G5" s="594"/>
      <c r="H5" s="594"/>
      <c r="I5" s="594"/>
      <c r="J5" s="594"/>
      <c r="K5" s="594"/>
      <c r="L5" s="594"/>
      <c r="M5" s="594"/>
      <c r="N5" s="594"/>
      <c r="O5" s="594"/>
      <c r="P5" s="594"/>
      <c r="Q5" s="594"/>
      <c r="R5" s="594"/>
      <c r="S5" s="594"/>
      <c r="T5" s="594"/>
      <c r="U5" s="594"/>
      <c r="V5" s="594"/>
      <c r="W5" s="594"/>
      <c r="X5" s="595"/>
    </row>
    <row r="6" spans="2:24" ht="59.25" customHeight="1" thickBot="1" x14ac:dyDescent="0.3">
      <c r="B6" s="1011" t="s">
        <v>864</v>
      </c>
      <c r="C6" s="1011"/>
      <c r="D6" s="1011"/>
      <c r="E6" s="1011" t="s">
        <v>870</v>
      </c>
      <c r="F6" s="1011"/>
      <c r="G6" s="1011"/>
      <c r="H6" s="1011"/>
      <c r="I6" s="1011"/>
      <c r="J6" s="1012"/>
      <c r="K6" s="1012"/>
      <c r="L6" s="1012"/>
      <c r="M6" s="1012"/>
      <c r="N6" s="1012"/>
      <c r="O6" s="1012"/>
      <c r="P6" s="1012"/>
      <c r="Q6" s="1012"/>
      <c r="R6" s="1012"/>
      <c r="S6" s="1012"/>
      <c r="T6" s="1012"/>
      <c r="U6" s="1012"/>
      <c r="V6" s="1012"/>
      <c r="W6" s="1012"/>
      <c r="X6" s="1012"/>
    </row>
    <row r="7" spans="2:24" ht="71.25" thickBot="1" x14ac:dyDescent="0.3">
      <c r="B7" s="471" t="s">
        <v>849</v>
      </c>
      <c r="C7" s="473" t="s">
        <v>855</v>
      </c>
      <c r="D7" s="473" t="s">
        <v>865</v>
      </c>
      <c r="E7" s="473" t="s">
        <v>61</v>
      </c>
      <c r="F7" s="473" t="s">
        <v>41</v>
      </c>
      <c r="G7" s="473" t="s">
        <v>62</v>
      </c>
      <c r="H7" s="473" t="s">
        <v>42</v>
      </c>
      <c r="I7" s="473" t="s">
        <v>866</v>
      </c>
      <c r="J7" s="279" t="s">
        <v>44</v>
      </c>
      <c r="K7" s="279" t="s">
        <v>45</v>
      </c>
      <c r="L7" s="279" t="s">
        <v>46</v>
      </c>
      <c r="M7" s="279" t="s">
        <v>47</v>
      </c>
      <c r="N7" s="279" t="s">
        <v>48</v>
      </c>
      <c r="O7" s="279" t="s">
        <v>49</v>
      </c>
      <c r="P7" s="279" t="s">
        <v>50</v>
      </c>
      <c r="Q7" s="279" t="s">
        <v>51</v>
      </c>
      <c r="R7" s="279" t="s">
        <v>52</v>
      </c>
      <c r="S7" s="279" t="s">
        <v>54</v>
      </c>
      <c r="T7" s="279" t="s">
        <v>55</v>
      </c>
      <c r="U7" s="279" t="s">
        <v>53</v>
      </c>
      <c r="V7" s="472" t="s">
        <v>869</v>
      </c>
      <c r="W7" s="472" t="s">
        <v>867</v>
      </c>
      <c r="X7" s="474" t="s">
        <v>868</v>
      </c>
    </row>
    <row r="8" spans="2:24" ht="26.25" customHeight="1" x14ac:dyDescent="0.25">
      <c r="B8" s="280"/>
      <c r="C8" s="165"/>
      <c r="D8" s="165"/>
      <c r="E8" s="166" t="s">
        <v>72</v>
      </c>
      <c r="F8" s="157"/>
      <c r="G8" s="157"/>
      <c r="H8" s="157"/>
      <c r="I8" s="157"/>
      <c r="J8" s="281"/>
      <c r="K8" s="281"/>
      <c r="L8" s="281"/>
      <c r="M8" s="281"/>
      <c r="N8" s="281"/>
      <c r="O8" s="281"/>
      <c r="P8" s="281"/>
      <c r="Q8" s="281"/>
      <c r="R8" s="281"/>
      <c r="S8" s="281"/>
      <c r="T8" s="281"/>
      <c r="U8" s="282"/>
      <c r="V8" s="282"/>
      <c r="W8" s="282"/>
      <c r="X8" s="283"/>
    </row>
    <row r="9" spans="2:24" ht="26.25" customHeight="1" x14ac:dyDescent="0.25">
      <c r="B9" s="284"/>
      <c r="C9" s="167"/>
      <c r="D9" s="167"/>
      <c r="E9" s="156" t="s">
        <v>460</v>
      </c>
      <c r="F9" s="131"/>
      <c r="G9" s="131"/>
      <c r="H9" s="131"/>
      <c r="I9" s="131"/>
      <c r="J9" s="134"/>
      <c r="K9" s="134"/>
      <c r="L9" s="134"/>
      <c r="M9" s="134"/>
      <c r="N9" s="134"/>
      <c r="O9" s="134"/>
      <c r="P9" s="134"/>
      <c r="Q9" s="134"/>
      <c r="R9" s="134"/>
      <c r="S9" s="134"/>
      <c r="T9" s="134"/>
      <c r="U9" s="285"/>
      <c r="V9" s="285"/>
      <c r="W9" s="285"/>
      <c r="X9" s="286"/>
    </row>
    <row r="10" spans="2:24" ht="26.25" customHeight="1" thickBot="1" x14ac:dyDescent="0.3">
      <c r="B10" s="287"/>
      <c r="C10" s="168"/>
      <c r="D10" s="168"/>
      <c r="E10" s="169" t="s">
        <v>637</v>
      </c>
      <c r="F10" s="133"/>
      <c r="G10" s="133"/>
      <c r="H10" s="133"/>
      <c r="I10" s="133"/>
      <c r="J10" s="288"/>
      <c r="K10" s="288"/>
      <c r="L10" s="288"/>
      <c r="M10" s="288"/>
      <c r="N10" s="288"/>
      <c r="O10" s="288"/>
      <c r="P10" s="288"/>
      <c r="Q10" s="288"/>
      <c r="R10" s="288"/>
      <c r="S10" s="288"/>
      <c r="T10" s="288"/>
      <c r="U10" s="289"/>
      <c r="V10" s="289"/>
      <c r="W10" s="289"/>
      <c r="X10" s="290"/>
    </row>
    <row r="11" spans="2:24" ht="26.25" customHeight="1" x14ac:dyDescent="0.25">
      <c r="B11" s="170"/>
      <c r="C11" s="170"/>
      <c r="D11" s="170"/>
      <c r="E11" s="166" t="s">
        <v>73</v>
      </c>
      <c r="F11" s="157"/>
      <c r="G11" s="157"/>
      <c r="H11" s="157"/>
      <c r="I11" s="157"/>
      <c r="J11" s="281"/>
      <c r="K11" s="281"/>
      <c r="L11" s="281"/>
      <c r="M11" s="281"/>
      <c r="N11" s="281"/>
      <c r="O11" s="281"/>
      <c r="P11" s="281"/>
      <c r="Q11" s="281"/>
      <c r="R11" s="281"/>
      <c r="S11" s="281"/>
      <c r="T11" s="281"/>
      <c r="U11" s="282"/>
      <c r="V11" s="282"/>
      <c r="W11" s="282"/>
      <c r="X11" s="283"/>
    </row>
    <row r="12" spans="2:24" ht="26.25" customHeight="1" x14ac:dyDescent="0.25">
      <c r="B12" s="171"/>
      <c r="C12" s="171"/>
      <c r="D12" s="171"/>
      <c r="E12" s="156" t="s">
        <v>461</v>
      </c>
      <c r="F12" s="131"/>
      <c r="G12" s="131"/>
      <c r="H12" s="131"/>
      <c r="I12" s="131"/>
      <c r="J12" s="134"/>
      <c r="K12" s="134"/>
      <c r="L12" s="134"/>
      <c r="M12" s="134"/>
      <c r="N12" s="134"/>
      <c r="O12" s="134"/>
      <c r="P12" s="134"/>
      <c r="Q12" s="134"/>
      <c r="R12" s="134"/>
      <c r="S12" s="134"/>
      <c r="T12" s="134"/>
      <c r="U12" s="285"/>
      <c r="V12" s="285"/>
      <c r="W12" s="285"/>
      <c r="X12" s="286"/>
    </row>
    <row r="13" spans="2:24" ht="26.25" customHeight="1" thickBot="1" x14ac:dyDescent="0.3">
      <c r="B13" s="168"/>
      <c r="C13" s="168"/>
      <c r="D13" s="168"/>
      <c r="E13" s="169" t="s">
        <v>642</v>
      </c>
      <c r="F13" s="133"/>
      <c r="G13" s="133"/>
      <c r="H13" s="133"/>
      <c r="I13" s="133"/>
      <c r="J13" s="288"/>
      <c r="K13" s="288"/>
      <c r="L13" s="288"/>
      <c r="M13" s="288"/>
      <c r="N13" s="288"/>
      <c r="O13" s="288"/>
      <c r="P13" s="288"/>
      <c r="Q13" s="288"/>
      <c r="R13" s="288"/>
      <c r="S13" s="288"/>
      <c r="T13" s="288"/>
      <c r="U13" s="289"/>
      <c r="V13" s="289"/>
      <c r="W13" s="289"/>
      <c r="X13" s="290"/>
    </row>
    <row r="14" spans="2:24" ht="26.25" customHeight="1" x14ac:dyDescent="0.25">
      <c r="B14" s="172"/>
      <c r="C14" s="172"/>
      <c r="D14" s="172"/>
      <c r="E14" s="173" t="s">
        <v>74</v>
      </c>
      <c r="F14" s="132"/>
      <c r="G14" s="132"/>
      <c r="H14" s="132"/>
      <c r="I14" s="132"/>
      <c r="J14" s="291"/>
      <c r="K14" s="291"/>
      <c r="L14" s="291"/>
      <c r="M14" s="291"/>
      <c r="N14" s="291"/>
      <c r="O14" s="291"/>
      <c r="P14" s="291"/>
      <c r="Q14" s="291"/>
      <c r="R14" s="291"/>
      <c r="S14" s="291"/>
      <c r="T14" s="291"/>
      <c r="U14" s="292"/>
      <c r="V14" s="292"/>
      <c r="W14" s="292"/>
      <c r="X14" s="293"/>
    </row>
    <row r="15" spans="2:24" ht="26.25" customHeight="1" x14ac:dyDescent="0.25">
      <c r="B15" s="171"/>
      <c r="C15" s="171"/>
      <c r="D15" s="171"/>
      <c r="E15" s="156" t="s">
        <v>75</v>
      </c>
      <c r="F15" s="131"/>
      <c r="G15" s="131"/>
      <c r="H15" s="131"/>
      <c r="I15" s="131"/>
      <c r="J15" s="134"/>
      <c r="K15" s="134"/>
      <c r="L15" s="134"/>
      <c r="M15" s="134"/>
      <c r="N15" s="134"/>
      <c r="O15" s="134"/>
      <c r="P15" s="134"/>
      <c r="Q15" s="134"/>
      <c r="R15" s="134"/>
      <c r="S15" s="134"/>
      <c r="T15" s="134"/>
      <c r="U15" s="285"/>
      <c r="V15" s="285"/>
      <c r="W15" s="285"/>
      <c r="X15" s="286"/>
    </row>
    <row r="16" spans="2:24" ht="26.25" customHeight="1" thickBot="1" x14ac:dyDescent="0.3">
      <c r="B16" s="174"/>
      <c r="C16" s="174"/>
      <c r="D16" s="174"/>
      <c r="E16" s="175" t="s">
        <v>643</v>
      </c>
      <c r="F16" s="160"/>
      <c r="G16" s="160"/>
      <c r="H16" s="160"/>
      <c r="I16" s="160"/>
      <c r="J16" s="294"/>
      <c r="K16" s="294"/>
      <c r="L16" s="294"/>
      <c r="M16" s="294"/>
      <c r="N16" s="294"/>
      <c r="O16" s="294"/>
      <c r="P16" s="294"/>
      <c r="Q16" s="294"/>
      <c r="R16" s="294"/>
      <c r="S16" s="294"/>
      <c r="T16" s="294"/>
      <c r="U16" s="295"/>
      <c r="V16" s="295"/>
      <c r="W16" s="295"/>
      <c r="X16" s="296"/>
    </row>
    <row r="17" spans="2:24" ht="26.25" customHeight="1" x14ac:dyDescent="0.25">
      <c r="B17" s="170"/>
      <c r="C17" s="170"/>
      <c r="D17" s="170"/>
      <c r="E17" s="166" t="s">
        <v>77</v>
      </c>
      <c r="F17" s="157"/>
      <c r="G17" s="157"/>
      <c r="H17" s="157"/>
      <c r="I17" s="157"/>
      <c r="J17" s="281"/>
      <c r="K17" s="281"/>
      <c r="L17" s="281"/>
      <c r="M17" s="281"/>
      <c r="N17" s="281"/>
      <c r="O17" s="281"/>
      <c r="P17" s="281"/>
      <c r="Q17" s="281"/>
      <c r="R17" s="281"/>
      <c r="S17" s="281"/>
      <c r="T17" s="281"/>
      <c r="U17" s="282"/>
      <c r="V17" s="282"/>
      <c r="W17" s="282"/>
      <c r="X17" s="283"/>
    </row>
    <row r="18" spans="2:24" ht="26.25" customHeight="1" x14ac:dyDescent="0.25">
      <c r="B18" s="171"/>
      <c r="C18" s="171"/>
      <c r="D18" s="171"/>
      <c r="E18" s="156" t="s">
        <v>462</v>
      </c>
      <c r="F18" s="131"/>
      <c r="G18" s="131"/>
      <c r="H18" s="131"/>
      <c r="I18" s="131"/>
      <c r="J18" s="134"/>
      <c r="K18" s="134"/>
      <c r="L18" s="134"/>
      <c r="M18" s="134"/>
      <c r="N18" s="134"/>
      <c r="O18" s="134"/>
      <c r="P18" s="134"/>
      <c r="Q18" s="134"/>
      <c r="R18" s="134"/>
      <c r="S18" s="134"/>
      <c r="T18" s="134"/>
      <c r="U18" s="285"/>
      <c r="V18" s="285"/>
      <c r="W18" s="285"/>
      <c r="X18" s="286"/>
    </row>
    <row r="19" spans="2:24" ht="26.25" customHeight="1" thickBot="1" x14ac:dyDescent="0.3">
      <c r="B19" s="168"/>
      <c r="C19" s="168"/>
      <c r="D19" s="168"/>
      <c r="E19" s="169" t="s">
        <v>717</v>
      </c>
      <c r="F19" s="133"/>
      <c r="G19" s="133"/>
      <c r="H19" s="133"/>
      <c r="I19" s="133"/>
      <c r="J19" s="288"/>
      <c r="K19" s="288"/>
      <c r="L19" s="288"/>
      <c r="M19" s="288"/>
      <c r="N19" s="288"/>
      <c r="O19" s="288"/>
      <c r="P19" s="288"/>
      <c r="Q19" s="288"/>
      <c r="R19" s="288"/>
      <c r="S19" s="288"/>
      <c r="T19" s="288"/>
      <c r="U19" s="289"/>
      <c r="V19" s="289"/>
      <c r="W19" s="289"/>
      <c r="X19" s="290"/>
    </row>
    <row r="20" spans="2:24" ht="26.25" customHeight="1" x14ac:dyDescent="0.25">
      <c r="B20" s="172"/>
      <c r="C20" s="172"/>
      <c r="D20" s="172"/>
      <c r="E20" s="173" t="s">
        <v>80</v>
      </c>
      <c r="F20" s="132"/>
      <c r="G20" s="132"/>
      <c r="H20" s="132"/>
      <c r="I20" s="132"/>
      <c r="J20" s="291"/>
      <c r="K20" s="291"/>
      <c r="L20" s="291"/>
      <c r="M20" s="291"/>
      <c r="N20" s="291"/>
      <c r="O20" s="291"/>
      <c r="P20" s="291"/>
      <c r="Q20" s="291"/>
      <c r="R20" s="291"/>
      <c r="S20" s="291"/>
      <c r="T20" s="291"/>
      <c r="U20" s="292"/>
      <c r="V20" s="292"/>
      <c r="W20" s="292"/>
      <c r="X20" s="293"/>
    </row>
    <row r="21" spans="2:24" ht="26.25" customHeight="1" x14ac:dyDescent="0.25">
      <c r="B21" s="171"/>
      <c r="C21" s="171"/>
      <c r="D21" s="171"/>
      <c r="E21" s="156" t="s">
        <v>463</v>
      </c>
      <c r="F21" s="131"/>
      <c r="G21" s="131"/>
      <c r="H21" s="131"/>
      <c r="I21" s="131"/>
      <c r="J21" s="134"/>
      <c r="K21" s="134"/>
      <c r="L21" s="134"/>
      <c r="M21" s="134"/>
      <c r="N21" s="134"/>
      <c r="O21" s="134"/>
      <c r="P21" s="134"/>
      <c r="Q21" s="134"/>
      <c r="R21" s="134"/>
      <c r="S21" s="134"/>
      <c r="T21" s="134"/>
      <c r="U21" s="285"/>
      <c r="V21" s="285"/>
      <c r="W21" s="285"/>
      <c r="X21" s="286"/>
    </row>
    <row r="22" spans="2:24" ht="26.25" customHeight="1" thickBot="1" x14ac:dyDescent="0.3">
      <c r="B22" s="174"/>
      <c r="C22" s="174"/>
      <c r="D22" s="174"/>
      <c r="E22" s="175" t="s">
        <v>718</v>
      </c>
      <c r="F22" s="160"/>
      <c r="G22" s="160"/>
      <c r="H22" s="160"/>
      <c r="I22" s="160"/>
      <c r="J22" s="294"/>
      <c r="K22" s="294"/>
      <c r="L22" s="294"/>
      <c r="M22" s="294"/>
      <c r="N22" s="294"/>
      <c r="O22" s="294"/>
      <c r="P22" s="294"/>
      <c r="Q22" s="294"/>
      <c r="R22" s="294"/>
      <c r="S22" s="294"/>
      <c r="T22" s="294"/>
      <c r="U22" s="295"/>
      <c r="V22" s="295"/>
      <c r="W22" s="295"/>
      <c r="X22" s="296"/>
    </row>
    <row r="23" spans="2:24" ht="26.25" customHeight="1" x14ac:dyDescent="0.25">
      <c r="B23" s="170"/>
      <c r="C23" s="170"/>
      <c r="D23" s="170"/>
      <c r="E23" s="166" t="s">
        <v>82</v>
      </c>
      <c r="F23" s="157"/>
      <c r="G23" s="157"/>
      <c r="H23" s="157"/>
      <c r="I23" s="157"/>
      <c r="J23" s="281"/>
      <c r="K23" s="281"/>
      <c r="L23" s="281"/>
      <c r="M23" s="281"/>
      <c r="N23" s="281"/>
      <c r="O23" s="281"/>
      <c r="P23" s="281"/>
      <c r="Q23" s="281"/>
      <c r="R23" s="281"/>
      <c r="S23" s="281"/>
      <c r="T23" s="281"/>
      <c r="U23" s="282"/>
      <c r="V23" s="282"/>
      <c r="W23" s="282"/>
      <c r="X23" s="283"/>
    </row>
    <row r="24" spans="2:24" ht="26.25" customHeight="1" x14ac:dyDescent="0.25">
      <c r="B24" s="171"/>
      <c r="C24" s="171"/>
      <c r="D24" s="171"/>
      <c r="E24" s="156" t="s">
        <v>464</v>
      </c>
      <c r="F24" s="131"/>
      <c r="G24" s="131"/>
      <c r="H24" s="131"/>
      <c r="I24" s="131"/>
      <c r="J24" s="134"/>
      <c r="K24" s="134"/>
      <c r="L24" s="134"/>
      <c r="M24" s="134"/>
      <c r="N24" s="134"/>
      <c r="O24" s="134"/>
      <c r="P24" s="134"/>
      <c r="Q24" s="134"/>
      <c r="R24" s="134"/>
      <c r="S24" s="134"/>
      <c r="T24" s="134"/>
      <c r="U24" s="285"/>
      <c r="V24" s="285"/>
      <c r="W24" s="285"/>
      <c r="X24" s="286"/>
    </row>
    <row r="25" spans="2:24" ht="26.25" customHeight="1" thickBot="1" x14ac:dyDescent="0.3">
      <c r="B25" s="168"/>
      <c r="C25" s="168"/>
      <c r="D25" s="168"/>
      <c r="E25" s="169" t="s">
        <v>719</v>
      </c>
      <c r="F25" s="133"/>
      <c r="G25" s="133"/>
      <c r="H25" s="133"/>
      <c r="I25" s="133"/>
      <c r="J25" s="288"/>
      <c r="K25" s="288"/>
      <c r="L25" s="288"/>
      <c r="M25" s="288"/>
      <c r="N25" s="288"/>
      <c r="O25" s="288"/>
      <c r="P25" s="288"/>
      <c r="Q25" s="288"/>
      <c r="R25" s="288"/>
      <c r="S25" s="288"/>
      <c r="T25" s="288"/>
      <c r="U25" s="289"/>
      <c r="V25" s="289"/>
      <c r="W25" s="289"/>
      <c r="X25" s="290"/>
    </row>
    <row r="26" spans="2:24" ht="26.25" customHeight="1" x14ac:dyDescent="0.25">
      <c r="B26" s="172"/>
      <c r="C26" s="172"/>
      <c r="D26" s="172"/>
      <c r="E26" s="173" t="s">
        <v>465</v>
      </c>
      <c r="F26" s="132"/>
      <c r="G26" s="132"/>
      <c r="H26" s="132"/>
      <c r="I26" s="132"/>
      <c r="J26" s="291"/>
      <c r="K26" s="291"/>
      <c r="L26" s="291"/>
      <c r="M26" s="291"/>
      <c r="N26" s="291"/>
      <c r="O26" s="291"/>
      <c r="P26" s="291"/>
      <c r="Q26" s="291"/>
      <c r="R26" s="291"/>
      <c r="S26" s="291"/>
      <c r="T26" s="291"/>
      <c r="U26" s="292"/>
      <c r="V26" s="292"/>
      <c r="W26" s="292"/>
      <c r="X26" s="293"/>
    </row>
    <row r="27" spans="2:24" ht="26.25" customHeight="1" x14ac:dyDescent="0.25">
      <c r="B27" s="171"/>
      <c r="C27" s="171"/>
      <c r="D27" s="171"/>
      <c r="E27" s="156" t="s">
        <v>466</v>
      </c>
      <c r="F27" s="131"/>
      <c r="G27" s="131"/>
      <c r="H27" s="131"/>
      <c r="I27" s="131"/>
      <c r="J27" s="134"/>
      <c r="K27" s="134"/>
      <c r="L27" s="134"/>
      <c r="M27" s="134"/>
      <c r="N27" s="134"/>
      <c r="O27" s="134"/>
      <c r="P27" s="134"/>
      <c r="Q27" s="134"/>
      <c r="R27" s="134"/>
      <c r="S27" s="134"/>
      <c r="T27" s="134"/>
      <c r="U27" s="285"/>
      <c r="V27" s="285"/>
      <c r="W27" s="285"/>
      <c r="X27" s="286"/>
    </row>
    <row r="28" spans="2:24" ht="26.25" customHeight="1" thickBot="1" x14ac:dyDescent="0.3">
      <c r="B28" s="174"/>
      <c r="C28" s="174"/>
      <c r="D28" s="174"/>
      <c r="E28" s="175" t="s">
        <v>720</v>
      </c>
      <c r="F28" s="160"/>
      <c r="G28" s="160"/>
      <c r="H28" s="160"/>
      <c r="I28" s="160"/>
      <c r="J28" s="294"/>
      <c r="K28" s="294"/>
      <c r="L28" s="294"/>
      <c r="M28" s="294"/>
      <c r="N28" s="294"/>
      <c r="O28" s="294"/>
      <c r="P28" s="294"/>
      <c r="Q28" s="294"/>
      <c r="R28" s="294"/>
      <c r="S28" s="294"/>
      <c r="T28" s="294"/>
      <c r="U28" s="295"/>
      <c r="V28" s="295"/>
      <c r="W28" s="295"/>
      <c r="X28" s="296"/>
    </row>
    <row r="29" spans="2:24" ht="26.25" customHeight="1" x14ac:dyDescent="0.25">
      <c r="B29" s="170"/>
      <c r="C29" s="170"/>
      <c r="D29" s="170"/>
      <c r="E29" s="166" t="s">
        <v>84</v>
      </c>
      <c r="F29" s="157"/>
      <c r="G29" s="157"/>
      <c r="H29" s="157"/>
      <c r="I29" s="157"/>
      <c r="J29" s="281"/>
      <c r="K29" s="281"/>
      <c r="L29" s="281"/>
      <c r="M29" s="281"/>
      <c r="N29" s="281"/>
      <c r="O29" s="281"/>
      <c r="P29" s="281"/>
      <c r="Q29" s="281"/>
      <c r="R29" s="281"/>
      <c r="S29" s="281"/>
      <c r="T29" s="281"/>
      <c r="U29" s="282"/>
      <c r="V29" s="282"/>
      <c r="W29" s="282"/>
      <c r="X29" s="283"/>
    </row>
    <row r="30" spans="2:24" ht="26.25" customHeight="1" x14ac:dyDescent="0.25">
      <c r="B30" s="171"/>
      <c r="C30" s="171"/>
      <c r="D30" s="171"/>
      <c r="E30" s="156" t="s">
        <v>85</v>
      </c>
      <c r="F30" s="131"/>
      <c r="G30" s="131"/>
      <c r="H30" s="131"/>
      <c r="I30" s="131"/>
      <c r="J30" s="134"/>
      <c r="K30" s="134"/>
      <c r="L30" s="134"/>
      <c r="M30" s="134"/>
      <c r="N30" s="134"/>
      <c r="O30" s="134"/>
      <c r="P30" s="134"/>
      <c r="Q30" s="134"/>
      <c r="R30" s="134"/>
      <c r="S30" s="134"/>
      <c r="T30" s="134"/>
      <c r="U30" s="285"/>
      <c r="V30" s="285"/>
      <c r="W30" s="285"/>
      <c r="X30" s="286"/>
    </row>
    <row r="31" spans="2:24" ht="26.25" customHeight="1" thickBot="1" x14ac:dyDescent="0.3">
      <c r="B31" s="168"/>
      <c r="C31" s="168"/>
      <c r="D31" s="168"/>
      <c r="E31" s="169" t="s">
        <v>721</v>
      </c>
      <c r="F31" s="133"/>
      <c r="G31" s="133"/>
      <c r="H31" s="133"/>
      <c r="I31" s="133"/>
      <c r="J31" s="288"/>
      <c r="K31" s="288"/>
      <c r="L31" s="288"/>
      <c r="M31" s="288"/>
      <c r="N31" s="288"/>
      <c r="O31" s="288"/>
      <c r="P31" s="288"/>
      <c r="Q31" s="288"/>
      <c r="R31" s="288"/>
      <c r="S31" s="288"/>
      <c r="T31" s="288"/>
      <c r="U31" s="289"/>
      <c r="V31" s="289"/>
      <c r="W31" s="289"/>
      <c r="X31" s="290"/>
    </row>
    <row r="32" spans="2:24" ht="26.25" customHeight="1" x14ac:dyDescent="0.25">
      <c r="B32" s="172"/>
      <c r="C32" s="172"/>
      <c r="D32" s="172"/>
      <c r="E32" s="173" t="s">
        <v>145</v>
      </c>
      <c r="F32" s="132"/>
      <c r="G32" s="132"/>
      <c r="H32" s="132"/>
      <c r="I32" s="132"/>
      <c r="J32" s="291"/>
      <c r="K32" s="291"/>
      <c r="L32" s="291"/>
      <c r="M32" s="291"/>
      <c r="N32" s="291"/>
      <c r="O32" s="291"/>
      <c r="P32" s="291"/>
      <c r="Q32" s="291"/>
      <c r="R32" s="291"/>
      <c r="S32" s="291"/>
      <c r="T32" s="291"/>
      <c r="U32" s="292"/>
      <c r="V32" s="292"/>
      <c r="W32" s="292"/>
      <c r="X32" s="293"/>
    </row>
    <row r="33" spans="2:24" ht="26.25" customHeight="1" x14ac:dyDescent="0.25">
      <c r="B33" s="171"/>
      <c r="C33" s="171"/>
      <c r="D33" s="171"/>
      <c r="E33" s="156" t="s">
        <v>146</v>
      </c>
      <c r="F33" s="131"/>
      <c r="G33" s="131"/>
      <c r="H33" s="131"/>
      <c r="I33" s="131"/>
      <c r="J33" s="134"/>
      <c r="K33" s="134"/>
      <c r="L33" s="134"/>
      <c r="M33" s="134"/>
      <c r="N33" s="134"/>
      <c r="O33" s="134"/>
      <c r="P33" s="134"/>
      <c r="Q33" s="134"/>
      <c r="R33" s="134"/>
      <c r="S33" s="134"/>
      <c r="T33" s="134"/>
      <c r="U33" s="285"/>
      <c r="V33" s="285"/>
      <c r="W33" s="285"/>
      <c r="X33" s="286"/>
    </row>
    <row r="34" spans="2:24" ht="26.25" customHeight="1" thickBot="1" x14ac:dyDescent="0.3">
      <c r="B34" s="174"/>
      <c r="C34" s="174"/>
      <c r="D34" s="174"/>
      <c r="E34" s="175" t="s">
        <v>722</v>
      </c>
      <c r="F34" s="160"/>
      <c r="G34" s="160"/>
      <c r="H34" s="160"/>
      <c r="I34" s="160"/>
      <c r="J34" s="294"/>
      <c r="K34" s="294"/>
      <c r="L34" s="294"/>
      <c r="M34" s="294"/>
      <c r="N34" s="294"/>
      <c r="O34" s="294"/>
      <c r="P34" s="294"/>
      <c r="Q34" s="294"/>
      <c r="R34" s="294"/>
      <c r="S34" s="294"/>
      <c r="T34" s="294"/>
      <c r="U34" s="295"/>
      <c r="V34" s="295"/>
      <c r="W34" s="295"/>
      <c r="X34" s="296"/>
    </row>
    <row r="35" spans="2:24" ht="26.25" customHeight="1" x14ac:dyDescent="0.25">
      <c r="B35" s="170"/>
      <c r="C35" s="170"/>
      <c r="D35" s="170"/>
      <c r="E35" s="166" t="s">
        <v>88</v>
      </c>
      <c r="F35" s="157"/>
      <c r="G35" s="157"/>
      <c r="H35" s="157"/>
      <c r="I35" s="157"/>
      <c r="J35" s="281"/>
      <c r="K35" s="281"/>
      <c r="L35" s="281"/>
      <c r="M35" s="281"/>
      <c r="N35" s="281"/>
      <c r="O35" s="281"/>
      <c r="P35" s="281"/>
      <c r="Q35" s="281"/>
      <c r="R35" s="281"/>
      <c r="S35" s="281"/>
      <c r="T35" s="281"/>
      <c r="U35" s="282"/>
      <c r="V35" s="282"/>
      <c r="W35" s="282"/>
      <c r="X35" s="283"/>
    </row>
    <row r="36" spans="2:24" ht="26.25" customHeight="1" x14ac:dyDescent="0.25">
      <c r="B36" s="171"/>
      <c r="C36" s="171"/>
      <c r="D36" s="171"/>
      <c r="E36" s="156" t="s">
        <v>89</v>
      </c>
      <c r="F36" s="131"/>
      <c r="G36" s="131"/>
      <c r="H36" s="131"/>
      <c r="I36" s="131"/>
      <c r="J36" s="134"/>
      <c r="K36" s="134"/>
      <c r="L36" s="134"/>
      <c r="M36" s="134"/>
      <c r="N36" s="134"/>
      <c r="O36" s="134"/>
      <c r="P36" s="134"/>
      <c r="Q36" s="134"/>
      <c r="R36" s="134"/>
      <c r="S36" s="134"/>
      <c r="T36" s="134"/>
      <c r="U36" s="285"/>
      <c r="V36" s="285"/>
      <c r="W36" s="285"/>
      <c r="X36" s="286"/>
    </row>
    <row r="37" spans="2:24" ht="26.25" customHeight="1" thickBot="1" x14ac:dyDescent="0.3">
      <c r="B37" s="168"/>
      <c r="C37" s="168"/>
      <c r="D37" s="168"/>
      <c r="E37" s="169" t="s">
        <v>723</v>
      </c>
      <c r="F37" s="133"/>
      <c r="G37" s="133"/>
      <c r="H37" s="133"/>
      <c r="I37" s="133"/>
      <c r="J37" s="288"/>
      <c r="K37" s="288"/>
      <c r="L37" s="288"/>
      <c r="M37" s="288"/>
      <c r="N37" s="288"/>
      <c r="O37" s="288"/>
      <c r="P37" s="288"/>
      <c r="Q37" s="288"/>
      <c r="R37" s="288"/>
      <c r="S37" s="288"/>
      <c r="T37" s="288"/>
      <c r="U37" s="289"/>
      <c r="V37" s="289"/>
      <c r="W37" s="289"/>
      <c r="X37" s="290"/>
    </row>
    <row r="38" spans="2:24" ht="26.25" customHeight="1" x14ac:dyDescent="0.25">
      <c r="B38" s="172"/>
      <c r="C38" s="172"/>
      <c r="D38" s="172"/>
      <c r="E38" s="173" t="s">
        <v>90</v>
      </c>
      <c r="F38" s="132"/>
      <c r="G38" s="176"/>
      <c r="H38" s="132"/>
      <c r="I38" s="132"/>
      <c r="J38" s="291"/>
      <c r="K38" s="291"/>
      <c r="L38" s="291"/>
      <c r="M38" s="291"/>
      <c r="N38" s="291"/>
      <c r="O38" s="291"/>
      <c r="P38" s="291"/>
      <c r="Q38" s="291"/>
      <c r="R38" s="291"/>
      <c r="S38" s="291"/>
      <c r="T38" s="291"/>
      <c r="U38" s="292"/>
      <c r="V38" s="292"/>
      <c r="W38" s="292"/>
      <c r="X38" s="293"/>
    </row>
    <row r="39" spans="2:24" ht="26.25" customHeight="1" x14ac:dyDescent="0.25">
      <c r="B39" s="171"/>
      <c r="C39" s="171"/>
      <c r="D39" s="171"/>
      <c r="E39" s="156" t="s">
        <v>135</v>
      </c>
      <c r="F39" s="131"/>
      <c r="G39" s="177"/>
      <c r="H39" s="131"/>
      <c r="I39" s="131"/>
      <c r="J39" s="134"/>
      <c r="K39" s="134"/>
      <c r="L39" s="134"/>
      <c r="M39" s="134"/>
      <c r="N39" s="134"/>
      <c r="O39" s="134"/>
      <c r="P39" s="134"/>
      <c r="Q39" s="134"/>
      <c r="R39" s="134"/>
      <c r="S39" s="134"/>
      <c r="T39" s="134"/>
      <c r="U39" s="285"/>
      <c r="V39" s="285"/>
      <c r="W39" s="285"/>
      <c r="X39" s="286"/>
    </row>
    <row r="40" spans="2:24" ht="26.25" customHeight="1" thickBot="1" x14ac:dyDescent="0.3">
      <c r="B40" s="174"/>
      <c r="C40" s="174"/>
      <c r="D40" s="174"/>
      <c r="E40" s="175" t="s">
        <v>724</v>
      </c>
      <c r="F40" s="160"/>
      <c r="G40" s="178"/>
      <c r="H40" s="160"/>
      <c r="I40" s="160"/>
      <c r="J40" s="294"/>
      <c r="K40" s="294"/>
      <c r="L40" s="294"/>
      <c r="M40" s="294"/>
      <c r="N40" s="294"/>
      <c r="O40" s="294"/>
      <c r="P40" s="294"/>
      <c r="Q40" s="294"/>
      <c r="R40" s="294"/>
      <c r="S40" s="294"/>
      <c r="T40" s="294"/>
      <c r="U40" s="295"/>
      <c r="V40" s="295"/>
      <c r="W40" s="295"/>
      <c r="X40" s="296"/>
    </row>
    <row r="41" spans="2:24" ht="26.25" customHeight="1" x14ac:dyDescent="0.25">
      <c r="B41" s="170"/>
      <c r="C41" s="170"/>
      <c r="D41" s="170"/>
      <c r="E41" s="166" t="s">
        <v>92</v>
      </c>
      <c r="F41" s="157"/>
      <c r="G41" s="179"/>
      <c r="H41" s="157"/>
      <c r="I41" s="157"/>
      <c r="J41" s="281"/>
      <c r="K41" s="281"/>
      <c r="L41" s="281"/>
      <c r="M41" s="281"/>
      <c r="N41" s="281"/>
      <c r="O41" s="281"/>
      <c r="P41" s="281"/>
      <c r="Q41" s="281"/>
      <c r="R41" s="281"/>
      <c r="S41" s="281"/>
      <c r="T41" s="281"/>
      <c r="U41" s="282"/>
      <c r="V41" s="282"/>
      <c r="W41" s="282"/>
      <c r="X41" s="283"/>
    </row>
    <row r="42" spans="2:24" ht="26.25" customHeight="1" x14ac:dyDescent="0.25">
      <c r="B42" s="171"/>
      <c r="C42" s="171"/>
      <c r="D42" s="171"/>
      <c r="E42" s="156" t="s">
        <v>93</v>
      </c>
      <c r="F42" s="131"/>
      <c r="G42" s="177"/>
      <c r="H42" s="131"/>
      <c r="I42" s="131"/>
      <c r="J42" s="134"/>
      <c r="K42" s="134"/>
      <c r="L42" s="134"/>
      <c r="M42" s="134"/>
      <c r="N42" s="134"/>
      <c r="O42" s="134"/>
      <c r="P42" s="134"/>
      <c r="Q42" s="134"/>
      <c r="R42" s="134"/>
      <c r="S42" s="134"/>
      <c r="T42" s="134"/>
      <c r="U42" s="285"/>
      <c r="V42" s="285"/>
      <c r="W42" s="285"/>
      <c r="X42" s="286"/>
    </row>
    <row r="43" spans="2:24" ht="26.25" customHeight="1" thickBot="1" x14ac:dyDescent="0.3">
      <c r="B43" s="168"/>
      <c r="C43" s="168"/>
      <c r="D43" s="168"/>
      <c r="E43" s="169" t="s">
        <v>725</v>
      </c>
      <c r="F43" s="133"/>
      <c r="G43" s="180"/>
      <c r="H43" s="133"/>
      <c r="I43" s="133"/>
      <c r="J43" s="288"/>
      <c r="K43" s="288"/>
      <c r="L43" s="288"/>
      <c r="M43" s="288"/>
      <c r="N43" s="288"/>
      <c r="O43" s="288"/>
      <c r="P43" s="288"/>
      <c r="Q43" s="288"/>
      <c r="R43" s="288"/>
      <c r="S43" s="288"/>
      <c r="T43" s="288"/>
      <c r="U43" s="289"/>
      <c r="V43" s="289"/>
      <c r="W43" s="289"/>
      <c r="X43" s="290"/>
    </row>
    <row r="44" spans="2:24" ht="26.25" customHeight="1" x14ac:dyDescent="0.25">
      <c r="B44" s="172"/>
      <c r="C44" s="172"/>
      <c r="D44" s="172"/>
      <c r="E44" s="173" t="s">
        <v>96</v>
      </c>
      <c r="F44" s="132"/>
      <c r="G44" s="176"/>
      <c r="H44" s="132"/>
      <c r="I44" s="132"/>
      <c r="J44" s="291"/>
      <c r="K44" s="291"/>
      <c r="L44" s="291"/>
      <c r="M44" s="291"/>
      <c r="N44" s="291"/>
      <c r="O44" s="291"/>
      <c r="P44" s="291"/>
      <c r="Q44" s="291"/>
      <c r="R44" s="291"/>
      <c r="S44" s="291"/>
      <c r="T44" s="291"/>
      <c r="U44" s="292"/>
      <c r="V44" s="292"/>
      <c r="W44" s="292"/>
      <c r="X44" s="293"/>
    </row>
    <row r="45" spans="2:24" ht="26.25" customHeight="1" x14ac:dyDescent="0.25">
      <c r="B45" s="171"/>
      <c r="C45" s="171"/>
      <c r="D45" s="171"/>
      <c r="E45" s="156" t="s">
        <v>97</v>
      </c>
      <c r="F45" s="131"/>
      <c r="G45" s="177"/>
      <c r="H45" s="131"/>
      <c r="I45" s="131"/>
      <c r="J45" s="134"/>
      <c r="K45" s="134"/>
      <c r="L45" s="134"/>
      <c r="M45" s="134"/>
      <c r="N45" s="134"/>
      <c r="O45" s="134"/>
      <c r="P45" s="134"/>
      <c r="Q45" s="134"/>
      <c r="R45" s="134"/>
      <c r="S45" s="134"/>
      <c r="T45" s="134"/>
      <c r="U45" s="285"/>
      <c r="V45" s="285"/>
      <c r="W45" s="285"/>
      <c r="X45" s="286"/>
    </row>
    <row r="46" spans="2:24" ht="26.25" customHeight="1" thickBot="1" x14ac:dyDescent="0.3">
      <c r="B46" s="174"/>
      <c r="C46" s="174"/>
      <c r="D46" s="174"/>
      <c r="E46" s="175" t="s">
        <v>726</v>
      </c>
      <c r="F46" s="160"/>
      <c r="G46" s="178"/>
      <c r="H46" s="160"/>
      <c r="I46" s="160"/>
      <c r="J46" s="294"/>
      <c r="K46" s="294"/>
      <c r="L46" s="294"/>
      <c r="M46" s="294"/>
      <c r="N46" s="294"/>
      <c r="O46" s="294"/>
      <c r="P46" s="294"/>
      <c r="Q46" s="294"/>
      <c r="R46" s="294"/>
      <c r="S46" s="294"/>
      <c r="T46" s="294"/>
      <c r="U46" s="295"/>
      <c r="V46" s="295"/>
      <c r="W46" s="295"/>
      <c r="X46" s="296"/>
    </row>
    <row r="47" spans="2:24" ht="26.25" customHeight="1" x14ac:dyDescent="0.25">
      <c r="B47" s="170"/>
      <c r="C47" s="170"/>
      <c r="D47" s="170"/>
      <c r="E47" s="166" t="s">
        <v>99</v>
      </c>
      <c r="F47" s="157"/>
      <c r="G47" s="179"/>
      <c r="H47" s="157"/>
      <c r="I47" s="157"/>
      <c r="J47" s="281"/>
      <c r="K47" s="281"/>
      <c r="L47" s="281"/>
      <c r="M47" s="281"/>
      <c r="N47" s="281"/>
      <c r="O47" s="281"/>
      <c r="P47" s="281"/>
      <c r="Q47" s="281"/>
      <c r="R47" s="281"/>
      <c r="S47" s="281"/>
      <c r="T47" s="281"/>
      <c r="U47" s="282"/>
      <c r="V47" s="282"/>
      <c r="W47" s="282"/>
      <c r="X47" s="283"/>
    </row>
    <row r="48" spans="2:24" ht="26.25" customHeight="1" x14ac:dyDescent="0.25">
      <c r="B48" s="171"/>
      <c r="C48" s="171"/>
      <c r="D48" s="171"/>
      <c r="E48" s="156" t="s">
        <v>100</v>
      </c>
      <c r="F48" s="131"/>
      <c r="G48" s="177"/>
      <c r="H48" s="131"/>
      <c r="I48" s="131"/>
      <c r="J48" s="134"/>
      <c r="K48" s="134"/>
      <c r="L48" s="134"/>
      <c r="M48" s="134"/>
      <c r="N48" s="134"/>
      <c r="O48" s="134"/>
      <c r="P48" s="134"/>
      <c r="Q48" s="134"/>
      <c r="R48" s="134"/>
      <c r="S48" s="134"/>
      <c r="T48" s="134"/>
      <c r="U48" s="285"/>
      <c r="V48" s="285"/>
      <c r="W48" s="285"/>
      <c r="X48" s="286"/>
    </row>
    <row r="49" spans="2:24" ht="26.25" customHeight="1" thickBot="1" x14ac:dyDescent="0.3">
      <c r="B49" s="168"/>
      <c r="C49" s="168"/>
      <c r="D49" s="168"/>
      <c r="E49" s="169" t="s">
        <v>727</v>
      </c>
      <c r="F49" s="133"/>
      <c r="G49" s="180"/>
      <c r="H49" s="133"/>
      <c r="I49" s="133"/>
      <c r="J49" s="288"/>
      <c r="K49" s="288"/>
      <c r="L49" s="288"/>
      <c r="M49" s="288"/>
      <c r="N49" s="288"/>
      <c r="O49" s="288"/>
      <c r="P49" s="288"/>
      <c r="Q49" s="288"/>
      <c r="R49" s="288"/>
      <c r="S49" s="288"/>
      <c r="T49" s="288"/>
      <c r="U49" s="289"/>
      <c r="V49" s="289"/>
      <c r="W49" s="289"/>
      <c r="X49" s="290"/>
    </row>
    <row r="50" spans="2:24" ht="26.25" customHeight="1" x14ac:dyDescent="0.25">
      <c r="B50" s="172"/>
      <c r="C50" s="172"/>
      <c r="D50" s="172"/>
      <c r="E50" s="173" t="s">
        <v>103</v>
      </c>
      <c r="F50" s="132"/>
      <c r="G50" s="176"/>
      <c r="H50" s="132"/>
      <c r="I50" s="132"/>
      <c r="J50" s="291"/>
      <c r="K50" s="291"/>
      <c r="L50" s="291"/>
      <c r="M50" s="291"/>
      <c r="N50" s="291"/>
      <c r="O50" s="291"/>
      <c r="P50" s="291"/>
      <c r="Q50" s="291"/>
      <c r="R50" s="291"/>
      <c r="S50" s="291"/>
      <c r="T50" s="291"/>
      <c r="U50" s="292"/>
      <c r="V50" s="292"/>
      <c r="W50" s="292"/>
      <c r="X50" s="293"/>
    </row>
    <row r="51" spans="2:24" ht="26.25" customHeight="1" x14ac:dyDescent="0.25">
      <c r="B51" s="171"/>
      <c r="C51" s="171"/>
      <c r="D51" s="171"/>
      <c r="E51" s="156" t="s">
        <v>104</v>
      </c>
      <c r="F51" s="131"/>
      <c r="G51" s="177"/>
      <c r="H51" s="131"/>
      <c r="I51" s="131"/>
      <c r="J51" s="134"/>
      <c r="K51" s="134"/>
      <c r="L51" s="134"/>
      <c r="M51" s="134"/>
      <c r="N51" s="134"/>
      <c r="O51" s="134"/>
      <c r="P51" s="134"/>
      <c r="Q51" s="134"/>
      <c r="R51" s="134"/>
      <c r="S51" s="134"/>
      <c r="T51" s="134"/>
      <c r="U51" s="285"/>
      <c r="V51" s="285"/>
      <c r="W51" s="285"/>
      <c r="X51" s="286"/>
    </row>
    <row r="52" spans="2:24" ht="26.25" customHeight="1" thickBot="1" x14ac:dyDescent="0.3">
      <c r="B52" s="174"/>
      <c r="C52" s="174"/>
      <c r="D52" s="174"/>
      <c r="E52" s="175" t="s">
        <v>728</v>
      </c>
      <c r="F52" s="160"/>
      <c r="G52" s="178"/>
      <c r="H52" s="160"/>
      <c r="I52" s="160"/>
      <c r="J52" s="294"/>
      <c r="K52" s="294"/>
      <c r="L52" s="294"/>
      <c r="M52" s="294"/>
      <c r="N52" s="294"/>
      <c r="O52" s="294"/>
      <c r="P52" s="294"/>
      <c r="Q52" s="294"/>
      <c r="R52" s="294"/>
      <c r="S52" s="294"/>
      <c r="T52" s="294"/>
      <c r="U52" s="295"/>
      <c r="V52" s="295"/>
      <c r="W52" s="295"/>
      <c r="X52" s="296"/>
    </row>
    <row r="53" spans="2:24" ht="26.25" customHeight="1" x14ac:dyDescent="0.25">
      <c r="B53" s="170"/>
      <c r="C53" s="170"/>
      <c r="D53" s="170"/>
      <c r="E53" s="166" t="s">
        <v>108</v>
      </c>
      <c r="F53" s="162"/>
      <c r="G53" s="162"/>
      <c r="H53" s="162"/>
      <c r="I53" s="162"/>
      <c r="J53" s="297"/>
      <c r="K53" s="297"/>
      <c r="L53" s="297"/>
      <c r="M53" s="297"/>
      <c r="N53" s="297"/>
      <c r="O53" s="297"/>
      <c r="P53" s="297"/>
      <c r="Q53" s="297"/>
      <c r="R53" s="297"/>
      <c r="S53" s="297"/>
      <c r="T53" s="297"/>
      <c r="U53" s="298"/>
      <c r="V53" s="298"/>
      <c r="W53" s="298"/>
      <c r="X53" s="299"/>
    </row>
    <row r="54" spans="2:24" ht="26.25" customHeight="1" x14ac:dyDescent="0.25">
      <c r="B54" s="171"/>
      <c r="C54" s="171"/>
      <c r="D54" s="171"/>
      <c r="E54" s="156" t="s">
        <v>147</v>
      </c>
      <c r="F54" s="159"/>
      <c r="G54" s="159"/>
      <c r="H54" s="159"/>
      <c r="I54" s="159"/>
      <c r="J54" s="300"/>
      <c r="K54" s="300"/>
      <c r="L54" s="300"/>
      <c r="M54" s="300"/>
      <c r="N54" s="300"/>
      <c r="O54" s="300"/>
      <c r="P54" s="300"/>
      <c r="Q54" s="300"/>
      <c r="R54" s="300"/>
      <c r="S54" s="300"/>
      <c r="T54" s="300"/>
      <c r="U54" s="301"/>
      <c r="V54" s="301"/>
      <c r="W54" s="301"/>
      <c r="X54" s="302"/>
    </row>
    <row r="55" spans="2:24" ht="26.25" customHeight="1" thickBot="1" x14ac:dyDescent="0.3">
      <c r="B55" s="168"/>
      <c r="C55" s="168"/>
      <c r="D55" s="168"/>
      <c r="E55" s="169" t="s">
        <v>729</v>
      </c>
      <c r="F55" s="163"/>
      <c r="G55" s="163"/>
      <c r="H55" s="163"/>
      <c r="I55" s="163"/>
      <c r="J55" s="303"/>
      <c r="K55" s="303"/>
      <c r="L55" s="303"/>
      <c r="M55" s="303"/>
      <c r="N55" s="303"/>
      <c r="O55" s="303"/>
      <c r="P55" s="303"/>
      <c r="Q55" s="303"/>
      <c r="R55" s="303"/>
      <c r="S55" s="303"/>
      <c r="T55" s="303"/>
      <c r="U55" s="304"/>
      <c r="V55" s="304"/>
      <c r="W55" s="304"/>
      <c r="X55" s="305"/>
    </row>
    <row r="56" spans="2:24" ht="26.25" customHeight="1" x14ac:dyDescent="0.25">
      <c r="B56" s="172"/>
      <c r="C56" s="172"/>
      <c r="D56" s="172"/>
      <c r="E56" s="173" t="s">
        <v>110</v>
      </c>
      <c r="F56" s="158"/>
      <c r="G56" s="158"/>
      <c r="H56" s="158"/>
      <c r="I56" s="158"/>
      <c r="J56" s="306"/>
      <c r="K56" s="306"/>
      <c r="L56" s="306"/>
      <c r="M56" s="306"/>
      <c r="N56" s="306"/>
      <c r="O56" s="306"/>
      <c r="P56" s="306"/>
      <c r="Q56" s="306"/>
      <c r="R56" s="306"/>
      <c r="S56" s="306"/>
      <c r="T56" s="306"/>
      <c r="U56" s="307"/>
      <c r="V56" s="307"/>
      <c r="W56" s="307"/>
      <c r="X56" s="308"/>
    </row>
    <row r="57" spans="2:24" ht="26.25" customHeight="1" x14ac:dyDescent="0.25">
      <c r="B57" s="171"/>
      <c r="C57" s="171"/>
      <c r="D57" s="171"/>
      <c r="E57" s="156" t="s">
        <v>467</v>
      </c>
      <c r="F57" s="159"/>
      <c r="G57" s="159"/>
      <c r="H57" s="159"/>
      <c r="I57" s="159"/>
      <c r="J57" s="300"/>
      <c r="K57" s="300"/>
      <c r="L57" s="300"/>
      <c r="M57" s="300"/>
      <c r="N57" s="300"/>
      <c r="O57" s="300"/>
      <c r="P57" s="300"/>
      <c r="Q57" s="300"/>
      <c r="R57" s="300"/>
      <c r="S57" s="300"/>
      <c r="T57" s="300"/>
      <c r="U57" s="301"/>
      <c r="V57" s="301"/>
      <c r="W57" s="301"/>
      <c r="X57" s="302"/>
    </row>
    <row r="58" spans="2:24" ht="26.25" customHeight="1" thickBot="1" x14ac:dyDescent="0.3">
      <c r="B58" s="174"/>
      <c r="C58" s="174"/>
      <c r="D58" s="174"/>
      <c r="E58" s="175" t="s">
        <v>730</v>
      </c>
      <c r="F58" s="161"/>
      <c r="G58" s="161"/>
      <c r="H58" s="161"/>
      <c r="I58" s="161"/>
      <c r="J58" s="309"/>
      <c r="K58" s="309"/>
      <c r="L58" s="309"/>
      <c r="M58" s="309"/>
      <c r="N58" s="309"/>
      <c r="O58" s="309"/>
      <c r="P58" s="309"/>
      <c r="Q58" s="309"/>
      <c r="R58" s="309"/>
      <c r="S58" s="309"/>
      <c r="T58" s="309"/>
      <c r="U58" s="310"/>
      <c r="V58" s="310"/>
      <c r="W58" s="310"/>
      <c r="X58" s="311"/>
    </row>
    <row r="59" spans="2:24" ht="26.25" customHeight="1" x14ac:dyDescent="0.25">
      <c r="B59" s="170"/>
      <c r="C59" s="170"/>
      <c r="D59" s="170"/>
      <c r="E59" s="166" t="s">
        <v>112</v>
      </c>
      <c r="F59" s="162"/>
      <c r="G59" s="162"/>
      <c r="H59" s="162"/>
      <c r="I59" s="162"/>
      <c r="J59" s="297"/>
      <c r="K59" s="297"/>
      <c r="L59" s="297"/>
      <c r="M59" s="297"/>
      <c r="N59" s="297"/>
      <c r="O59" s="297"/>
      <c r="P59" s="297"/>
      <c r="Q59" s="297"/>
      <c r="R59" s="297"/>
      <c r="S59" s="297"/>
      <c r="T59" s="297"/>
      <c r="U59" s="298"/>
      <c r="V59" s="298"/>
      <c r="W59" s="298"/>
      <c r="X59" s="299"/>
    </row>
    <row r="60" spans="2:24" ht="26.25" customHeight="1" x14ac:dyDescent="0.25">
      <c r="B60" s="171"/>
      <c r="C60" s="171"/>
      <c r="D60" s="171"/>
      <c r="E60" s="156" t="s">
        <v>468</v>
      </c>
      <c r="F60" s="159"/>
      <c r="G60" s="159"/>
      <c r="H60" s="159"/>
      <c r="I60" s="159"/>
      <c r="J60" s="300"/>
      <c r="K60" s="300"/>
      <c r="L60" s="300"/>
      <c r="M60" s="300"/>
      <c r="N60" s="300"/>
      <c r="O60" s="300"/>
      <c r="P60" s="300"/>
      <c r="Q60" s="300"/>
      <c r="R60" s="300"/>
      <c r="S60" s="300"/>
      <c r="T60" s="300"/>
      <c r="U60" s="301"/>
      <c r="V60" s="301"/>
      <c r="W60" s="301"/>
      <c r="X60" s="302"/>
    </row>
    <row r="61" spans="2:24" ht="26.25" customHeight="1" thickBot="1" x14ac:dyDescent="0.3">
      <c r="B61" s="168"/>
      <c r="C61" s="168"/>
      <c r="D61" s="168"/>
      <c r="E61" s="169" t="s">
        <v>731</v>
      </c>
      <c r="F61" s="163"/>
      <c r="G61" s="163"/>
      <c r="H61" s="163"/>
      <c r="I61" s="163"/>
      <c r="J61" s="303"/>
      <c r="K61" s="303"/>
      <c r="L61" s="303"/>
      <c r="M61" s="303"/>
      <c r="N61" s="303"/>
      <c r="O61" s="303"/>
      <c r="P61" s="303"/>
      <c r="Q61" s="303"/>
      <c r="R61" s="303"/>
      <c r="S61" s="303"/>
      <c r="T61" s="303"/>
      <c r="U61" s="304"/>
      <c r="V61" s="304"/>
      <c r="W61" s="304"/>
      <c r="X61" s="305"/>
    </row>
    <row r="62" spans="2:24" ht="26.25" customHeight="1" x14ac:dyDescent="0.25">
      <c r="B62" s="172"/>
      <c r="C62" s="172"/>
      <c r="D62" s="172"/>
      <c r="E62" s="173" t="s">
        <v>115</v>
      </c>
      <c r="F62" s="158"/>
      <c r="G62" s="158"/>
      <c r="H62" s="158"/>
      <c r="I62" s="158"/>
      <c r="J62" s="312"/>
      <c r="K62" s="312"/>
      <c r="L62" s="312"/>
      <c r="M62" s="312"/>
      <c r="N62" s="312"/>
      <c r="O62" s="312"/>
      <c r="P62" s="312"/>
      <c r="Q62" s="312"/>
      <c r="R62" s="312"/>
      <c r="S62" s="312"/>
      <c r="T62" s="312"/>
      <c r="U62" s="313"/>
      <c r="V62" s="313"/>
      <c r="W62" s="313"/>
      <c r="X62" s="314"/>
    </row>
    <row r="63" spans="2:24" ht="26.25" customHeight="1" x14ac:dyDescent="0.25">
      <c r="B63" s="171"/>
      <c r="C63" s="171"/>
      <c r="D63" s="171"/>
      <c r="E63" s="156" t="s">
        <v>289</v>
      </c>
      <c r="F63" s="159"/>
      <c r="G63" s="159"/>
      <c r="H63" s="159"/>
      <c r="I63" s="159"/>
      <c r="J63" s="315"/>
      <c r="K63" s="315"/>
      <c r="L63" s="315"/>
      <c r="M63" s="315"/>
      <c r="N63" s="315"/>
      <c r="O63" s="315"/>
      <c r="P63" s="315"/>
      <c r="Q63" s="315"/>
      <c r="R63" s="315"/>
      <c r="S63" s="315"/>
      <c r="T63" s="315"/>
      <c r="U63" s="316"/>
      <c r="V63" s="316"/>
      <c r="W63" s="316"/>
      <c r="X63" s="317"/>
    </row>
    <row r="64" spans="2:24" ht="26.25" customHeight="1" thickBot="1" x14ac:dyDescent="0.3">
      <c r="B64" s="174"/>
      <c r="C64" s="174"/>
      <c r="D64" s="174"/>
      <c r="E64" s="175" t="s">
        <v>732</v>
      </c>
      <c r="F64" s="161"/>
      <c r="G64" s="161"/>
      <c r="H64" s="161"/>
      <c r="I64" s="161"/>
      <c r="J64" s="309"/>
      <c r="K64" s="309"/>
      <c r="L64" s="309"/>
      <c r="M64" s="309"/>
      <c r="N64" s="309"/>
      <c r="O64" s="309"/>
      <c r="P64" s="309"/>
      <c r="Q64" s="309"/>
      <c r="R64" s="309"/>
      <c r="S64" s="309"/>
      <c r="T64" s="309"/>
      <c r="U64" s="310"/>
      <c r="V64" s="310"/>
      <c r="W64" s="310"/>
      <c r="X64" s="311"/>
    </row>
    <row r="65" spans="2:24" ht="26.25" customHeight="1" x14ac:dyDescent="0.25">
      <c r="B65" s="170"/>
      <c r="C65" s="170"/>
      <c r="D65" s="170"/>
      <c r="E65" s="166" t="s">
        <v>117</v>
      </c>
      <c r="F65" s="162"/>
      <c r="G65" s="162"/>
      <c r="H65" s="162"/>
      <c r="I65" s="162"/>
      <c r="J65" s="297"/>
      <c r="K65" s="297"/>
      <c r="L65" s="297"/>
      <c r="M65" s="297"/>
      <c r="N65" s="297"/>
      <c r="O65" s="297"/>
      <c r="P65" s="297"/>
      <c r="Q65" s="297"/>
      <c r="R65" s="297"/>
      <c r="S65" s="297"/>
      <c r="T65" s="297"/>
      <c r="U65" s="298"/>
      <c r="V65" s="298"/>
      <c r="W65" s="298"/>
      <c r="X65" s="299"/>
    </row>
    <row r="66" spans="2:24" ht="26.25" customHeight="1" x14ac:dyDescent="0.25">
      <c r="B66" s="171"/>
      <c r="C66" s="171"/>
      <c r="D66" s="171"/>
      <c r="E66" s="156" t="s">
        <v>139</v>
      </c>
      <c r="F66" s="159"/>
      <c r="G66" s="159"/>
      <c r="H66" s="159"/>
      <c r="I66" s="159"/>
      <c r="J66" s="300"/>
      <c r="K66" s="300"/>
      <c r="L66" s="300"/>
      <c r="M66" s="300"/>
      <c r="N66" s="300"/>
      <c r="O66" s="300"/>
      <c r="P66" s="300"/>
      <c r="Q66" s="300"/>
      <c r="R66" s="300"/>
      <c r="S66" s="300"/>
      <c r="T66" s="300"/>
      <c r="U66" s="301"/>
      <c r="V66" s="301"/>
      <c r="W66" s="301"/>
      <c r="X66" s="302"/>
    </row>
    <row r="67" spans="2:24" ht="26.25" customHeight="1" thickBot="1" x14ac:dyDescent="0.3">
      <c r="B67" s="168"/>
      <c r="C67" s="168"/>
      <c r="D67" s="168"/>
      <c r="E67" s="169" t="s">
        <v>733</v>
      </c>
      <c r="F67" s="163"/>
      <c r="G67" s="163"/>
      <c r="H67" s="163"/>
      <c r="I67" s="163"/>
      <c r="J67" s="303"/>
      <c r="K67" s="303"/>
      <c r="L67" s="303"/>
      <c r="M67" s="303"/>
      <c r="N67" s="303"/>
      <c r="O67" s="303"/>
      <c r="P67" s="303"/>
      <c r="Q67" s="303"/>
      <c r="R67" s="303"/>
      <c r="S67" s="303"/>
      <c r="T67" s="303"/>
      <c r="U67" s="304"/>
      <c r="V67" s="304"/>
      <c r="W67" s="304"/>
      <c r="X67" s="305"/>
    </row>
    <row r="68" spans="2:24" ht="26.25" customHeight="1" x14ac:dyDescent="0.25">
      <c r="B68" s="172"/>
      <c r="C68" s="172"/>
      <c r="D68" s="172"/>
      <c r="E68" s="173" t="s">
        <v>140</v>
      </c>
      <c r="F68" s="158"/>
      <c r="G68" s="158"/>
      <c r="H68" s="132"/>
      <c r="I68" s="132"/>
      <c r="J68" s="291"/>
      <c r="K68" s="291"/>
      <c r="L68" s="291"/>
      <c r="M68" s="291"/>
      <c r="N68" s="291"/>
      <c r="O68" s="291"/>
      <c r="P68" s="291"/>
      <c r="Q68" s="291"/>
      <c r="R68" s="291"/>
      <c r="S68" s="291"/>
      <c r="T68" s="291"/>
      <c r="U68" s="292"/>
      <c r="V68" s="292"/>
      <c r="W68" s="292"/>
      <c r="X68" s="293"/>
    </row>
    <row r="69" spans="2:24" ht="26.25" customHeight="1" x14ac:dyDescent="0.25">
      <c r="B69" s="171"/>
      <c r="C69" s="171"/>
      <c r="D69" s="171"/>
      <c r="E69" s="156" t="s">
        <v>469</v>
      </c>
      <c r="F69" s="159"/>
      <c r="G69" s="159"/>
      <c r="H69" s="131"/>
      <c r="I69" s="131"/>
      <c r="J69" s="134"/>
      <c r="K69" s="134"/>
      <c r="L69" s="134"/>
      <c r="M69" s="134"/>
      <c r="N69" s="134"/>
      <c r="O69" s="134"/>
      <c r="P69" s="134"/>
      <c r="Q69" s="134"/>
      <c r="R69" s="134"/>
      <c r="S69" s="134"/>
      <c r="T69" s="134"/>
      <c r="U69" s="285"/>
      <c r="V69" s="285"/>
      <c r="W69" s="285"/>
      <c r="X69" s="286"/>
    </row>
    <row r="70" spans="2:24" ht="26.25" customHeight="1" thickBot="1" x14ac:dyDescent="0.3">
      <c r="B70" s="174"/>
      <c r="C70" s="174"/>
      <c r="D70" s="174"/>
      <c r="E70" s="175" t="s">
        <v>734</v>
      </c>
      <c r="F70" s="161"/>
      <c r="G70" s="161"/>
      <c r="H70" s="160"/>
      <c r="I70" s="160"/>
      <c r="J70" s="294"/>
      <c r="K70" s="294"/>
      <c r="L70" s="294"/>
      <c r="M70" s="294"/>
      <c r="N70" s="294"/>
      <c r="O70" s="294"/>
      <c r="P70" s="294"/>
      <c r="Q70" s="294"/>
      <c r="R70" s="294"/>
      <c r="S70" s="294"/>
      <c r="T70" s="294"/>
      <c r="U70" s="295"/>
      <c r="V70" s="295"/>
      <c r="W70" s="295"/>
      <c r="X70" s="296"/>
    </row>
    <row r="71" spans="2:24" ht="26.25" customHeight="1" x14ac:dyDescent="0.25">
      <c r="B71" s="170"/>
      <c r="C71" s="170"/>
      <c r="D71" s="170"/>
      <c r="E71" s="166" t="s">
        <v>120</v>
      </c>
      <c r="F71" s="157"/>
      <c r="G71" s="179"/>
      <c r="H71" s="157"/>
      <c r="I71" s="157"/>
      <c r="J71" s="281"/>
      <c r="K71" s="281"/>
      <c r="L71" s="281"/>
      <c r="M71" s="281"/>
      <c r="N71" s="281"/>
      <c r="O71" s="281"/>
      <c r="P71" s="281"/>
      <c r="Q71" s="281"/>
      <c r="R71" s="281"/>
      <c r="S71" s="281"/>
      <c r="T71" s="281"/>
      <c r="U71" s="282"/>
      <c r="V71" s="282"/>
      <c r="W71" s="282"/>
      <c r="X71" s="283"/>
    </row>
    <row r="72" spans="2:24" ht="26.25" customHeight="1" x14ac:dyDescent="0.25">
      <c r="B72" s="171"/>
      <c r="C72" s="171"/>
      <c r="D72" s="171"/>
      <c r="E72" s="156" t="s">
        <v>470</v>
      </c>
      <c r="F72" s="131"/>
      <c r="G72" s="177"/>
      <c r="H72" s="131"/>
      <c r="I72" s="131"/>
      <c r="J72" s="134"/>
      <c r="K72" s="134"/>
      <c r="L72" s="134"/>
      <c r="M72" s="134"/>
      <c r="N72" s="134"/>
      <c r="O72" s="134"/>
      <c r="P72" s="134"/>
      <c r="Q72" s="134"/>
      <c r="R72" s="134"/>
      <c r="S72" s="134"/>
      <c r="T72" s="134"/>
      <c r="U72" s="285"/>
      <c r="V72" s="285"/>
      <c r="W72" s="285"/>
      <c r="X72" s="286"/>
    </row>
    <row r="73" spans="2:24" ht="26.25" customHeight="1" thickBot="1" x14ac:dyDescent="0.3">
      <c r="B73" s="168"/>
      <c r="C73" s="168"/>
      <c r="D73" s="168"/>
      <c r="E73" s="169" t="s">
        <v>735</v>
      </c>
      <c r="F73" s="133"/>
      <c r="G73" s="133"/>
      <c r="H73" s="133"/>
      <c r="I73" s="133"/>
      <c r="J73" s="288"/>
      <c r="K73" s="288"/>
      <c r="L73" s="288"/>
      <c r="M73" s="288"/>
      <c r="N73" s="288"/>
      <c r="O73" s="288"/>
      <c r="P73" s="288"/>
      <c r="Q73" s="288"/>
      <c r="R73" s="288"/>
      <c r="S73" s="288"/>
      <c r="T73" s="288"/>
      <c r="U73" s="289"/>
      <c r="V73" s="289"/>
      <c r="W73" s="289"/>
      <c r="X73" s="290"/>
    </row>
    <row r="74" spans="2:24" ht="26.25" customHeight="1" x14ac:dyDescent="0.25">
      <c r="B74" s="172"/>
      <c r="C74" s="172"/>
      <c r="D74" s="172"/>
      <c r="E74" s="173" t="s">
        <v>122</v>
      </c>
      <c r="F74" s="132"/>
      <c r="G74" s="132"/>
      <c r="H74" s="132"/>
      <c r="I74" s="132"/>
      <c r="J74" s="291"/>
      <c r="K74" s="291"/>
      <c r="L74" s="291"/>
      <c r="M74" s="291"/>
      <c r="N74" s="291"/>
      <c r="O74" s="291"/>
      <c r="P74" s="291"/>
      <c r="Q74" s="291"/>
      <c r="R74" s="291"/>
      <c r="S74" s="291"/>
      <c r="T74" s="291"/>
      <c r="U74" s="292"/>
      <c r="V74" s="292"/>
      <c r="W74" s="292"/>
      <c r="X74" s="293"/>
    </row>
    <row r="75" spans="2:24" ht="26.25" customHeight="1" x14ac:dyDescent="0.25">
      <c r="B75" s="171"/>
      <c r="C75" s="171"/>
      <c r="D75" s="171"/>
      <c r="E75" s="156" t="s">
        <v>471</v>
      </c>
      <c r="F75" s="131"/>
      <c r="G75" s="131"/>
      <c r="H75" s="131"/>
      <c r="I75" s="131"/>
      <c r="J75" s="134"/>
      <c r="K75" s="134"/>
      <c r="L75" s="134"/>
      <c r="M75" s="134"/>
      <c r="N75" s="134"/>
      <c r="O75" s="134"/>
      <c r="P75" s="134"/>
      <c r="Q75" s="134"/>
      <c r="R75" s="134"/>
      <c r="S75" s="134"/>
      <c r="T75" s="134"/>
      <c r="U75" s="285"/>
      <c r="V75" s="285"/>
      <c r="W75" s="285"/>
      <c r="X75" s="286"/>
    </row>
    <row r="76" spans="2:24" ht="26.25" customHeight="1" thickBot="1" x14ac:dyDescent="0.3">
      <c r="B76" s="174"/>
      <c r="C76" s="174"/>
      <c r="D76" s="174"/>
      <c r="E76" s="175" t="s">
        <v>736</v>
      </c>
      <c r="F76" s="160"/>
      <c r="G76" s="160"/>
      <c r="H76" s="160"/>
      <c r="I76" s="160"/>
      <c r="J76" s="294"/>
      <c r="K76" s="294"/>
      <c r="L76" s="294"/>
      <c r="M76" s="294"/>
      <c r="N76" s="294"/>
      <c r="O76" s="294"/>
      <c r="P76" s="294"/>
      <c r="Q76" s="294"/>
      <c r="R76" s="294"/>
      <c r="S76" s="294"/>
      <c r="T76" s="294"/>
      <c r="U76" s="295"/>
      <c r="V76" s="295"/>
      <c r="W76" s="295"/>
      <c r="X76" s="296"/>
    </row>
    <row r="77" spans="2:24" ht="26.25" customHeight="1" x14ac:dyDescent="0.25">
      <c r="B77" s="170"/>
      <c r="C77" s="170"/>
      <c r="D77" s="170"/>
      <c r="E77" s="166" t="s">
        <v>124</v>
      </c>
      <c r="F77" s="157"/>
      <c r="G77" s="157"/>
      <c r="H77" s="157"/>
      <c r="I77" s="157"/>
      <c r="J77" s="281"/>
      <c r="K77" s="281"/>
      <c r="L77" s="281"/>
      <c r="M77" s="281"/>
      <c r="N77" s="281"/>
      <c r="O77" s="281"/>
      <c r="P77" s="281"/>
      <c r="Q77" s="281"/>
      <c r="R77" s="281"/>
      <c r="S77" s="281"/>
      <c r="T77" s="281"/>
      <c r="U77" s="282"/>
      <c r="V77" s="282"/>
      <c r="W77" s="282"/>
      <c r="X77" s="283"/>
    </row>
    <row r="78" spans="2:24" ht="26.25" customHeight="1" x14ac:dyDescent="0.25">
      <c r="B78" s="171"/>
      <c r="C78" s="171"/>
      <c r="D78" s="171"/>
      <c r="E78" s="156" t="s">
        <v>472</v>
      </c>
      <c r="F78" s="131"/>
      <c r="G78" s="131"/>
      <c r="H78" s="131"/>
      <c r="I78" s="131"/>
      <c r="J78" s="134"/>
      <c r="K78" s="134"/>
      <c r="L78" s="134"/>
      <c r="M78" s="134"/>
      <c r="N78" s="134"/>
      <c r="O78" s="134"/>
      <c r="P78" s="134"/>
      <c r="Q78" s="134"/>
      <c r="R78" s="134"/>
      <c r="S78" s="134"/>
      <c r="T78" s="134"/>
      <c r="U78" s="285"/>
      <c r="V78" s="285"/>
      <c r="W78" s="285"/>
      <c r="X78" s="286"/>
    </row>
    <row r="79" spans="2:24" ht="26.25" customHeight="1" thickBot="1" x14ac:dyDescent="0.3">
      <c r="B79" s="168"/>
      <c r="C79" s="168"/>
      <c r="D79" s="168"/>
      <c r="E79" s="169" t="s">
        <v>737</v>
      </c>
      <c r="F79" s="133"/>
      <c r="G79" s="133"/>
      <c r="H79" s="133"/>
      <c r="I79" s="133"/>
      <c r="J79" s="288"/>
      <c r="K79" s="288"/>
      <c r="L79" s="288"/>
      <c r="M79" s="288"/>
      <c r="N79" s="288"/>
      <c r="O79" s="288"/>
      <c r="P79" s="288"/>
      <c r="Q79" s="288"/>
      <c r="R79" s="288"/>
      <c r="S79" s="288"/>
      <c r="T79" s="288"/>
      <c r="U79" s="289"/>
      <c r="V79" s="289"/>
      <c r="W79" s="289"/>
      <c r="X79" s="290"/>
    </row>
    <row r="80" spans="2:24" ht="26.25" customHeight="1" x14ac:dyDescent="0.25">
      <c r="B80" s="172"/>
      <c r="C80" s="172"/>
      <c r="D80" s="172"/>
      <c r="E80" s="173" t="s">
        <v>283</v>
      </c>
      <c r="F80" s="132"/>
      <c r="G80" s="132"/>
      <c r="H80" s="132"/>
      <c r="I80" s="132"/>
      <c r="J80" s="291"/>
      <c r="K80" s="291"/>
      <c r="L80" s="291"/>
      <c r="M80" s="291"/>
      <c r="N80" s="291"/>
      <c r="O80" s="291"/>
      <c r="P80" s="291"/>
      <c r="Q80" s="291"/>
      <c r="R80" s="291"/>
      <c r="S80" s="291"/>
      <c r="T80" s="291"/>
      <c r="U80" s="292"/>
      <c r="V80" s="292"/>
      <c r="W80" s="292"/>
      <c r="X80" s="293"/>
    </row>
    <row r="81" spans="2:24" ht="26.25" customHeight="1" x14ac:dyDescent="0.25">
      <c r="B81" s="171"/>
      <c r="C81" s="171"/>
      <c r="D81" s="171"/>
      <c r="E81" s="156" t="s">
        <v>473</v>
      </c>
      <c r="F81" s="131"/>
      <c r="G81" s="131"/>
      <c r="H81" s="131"/>
      <c r="I81" s="131"/>
      <c r="J81" s="134"/>
      <c r="K81" s="134"/>
      <c r="L81" s="134"/>
      <c r="M81" s="134"/>
      <c r="N81" s="134"/>
      <c r="O81" s="134"/>
      <c r="P81" s="134"/>
      <c r="Q81" s="134"/>
      <c r="R81" s="134"/>
      <c r="S81" s="134"/>
      <c r="T81" s="134"/>
      <c r="U81" s="285"/>
      <c r="V81" s="285"/>
      <c r="W81" s="285"/>
      <c r="X81" s="286"/>
    </row>
    <row r="82" spans="2:24" ht="26.25" customHeight="1" thickBot="1" x14ac:dyDescent="0.3">
      <c r="B82" s="174"/>
      <c r="C82" s="174"/>
      <c r="D82" s="174"/>
      <c r="E82" s="175" t="s">
        <v>738</v>
      </c>
      <c r="F82" s="160"/>
      <c r="G82" s="160"/>
      <c r="H82" s="160"/>
      <c r="I82" s="160"/>
      <c r="J82" s="294"/>
      <c r="K82" s="294"/>
      <c r="L82" s="294"/>
      <c r="M82" s="294"/>
      <c r="N82" s="294"/>
      <c r="O82" s="294"/>
      <c r="P82" s="294"/>
      <c r="Q82" s="294"/>
      <c r="R82" s="294"/>
      <c r="S82" s="294"/>
      <c r="T82" s="294"/>
      <c r="U82" s="295"/>
      <c r="V82" s="295"/>
      <c r="W82" s="295"/>
      <c r="X82" s="296"/>
    </row>
    <row r="83" spans="2:24" ht="26.25" customHeight="1" x14ac:dyDescent="0.25">
      <c r="B83" s="170"/>
      <c r="C83" s="170"/>
      <c r="D83" s="170"/>
      <c r="E83" s="166" t="s">
        <v>284</v>
      </c>
      <c r="F83" s="157"/>
      <c r="G83" s="157"/>
      <c r="H83" s="157"/>
      <c r="I83" s="157"/>
      <c r="J83" s="281"/>
      <c r="K83" s="281"/>
      <c r="L83" s="281"/>
      <c r="M83" s="281"/>
      <c r="N83" s="281"/>
      <c r="O83" s="281"/>
      <c r="P83" s="281"/>
      <c r="Q83" s="281"/>
      <c r="R83" s="281"/>
      <c r="S83" s="281"/>
      <c r="T83" s="281"/>
      <c r="U83" s="282"/>
      <c r="V83" s="282"/>
      <c r="W83" s="282"/>
      <c r="X83" s="283"/>
    </row>
    <row r="84" spans="2:24" ht="26.25" customHeight="1" x14ac:dyDescent="0.25">
      <c r="B84" s="171"/>
      <c r="C84" s="171"/>
      <c r="D84" s="171"/>
      <c r="E84" s="156" t="s">
        <v>474</v>
      </c>
      <c r="F84" s="131"/>
      <c r="G84" s="131"/>
      <c r="H84" s="131"/>
      <c r="I84" s="131"/>
      <c r="J84" s="134"/>
      <c r="K84" s="134"/>
      <c r="L84" s="134"/>
      <c r="M84" s="134"/>
      <c r="N84" s="134"/>
      <c r="O84" s="134"/>
      <c r="P84" s="134"/>
      <c r="Q84" s="134"/>
      <c r="R84" s="134"/>
      <c r="S84" s="134"/>
      <c r="T84" s="134"/>
      <c r="U84" s="285"/>
      <c r="V84" s="285"/>
      <c r="W84" s="285"/>
      <c r="X84" s="286"/>
    </row>
    <row r="85" spans="2:24" ht="26.25" customHeight="1" thickBot="1" x14ac:dyDescent="0.3">
      <c r="B85" s="168"/>
      <c r="C85" s="168"/>
      <c r="D85" s="168"/>
      <c r="E85" s="169" t="s">
        <v>739</v>
      </c>
      <c r="F85" s="133"/>
      <c r="G85" s="133"/>
      <c r="H85" s="133"/>
      <c r="I85" s="133"/>
      <c r="J85" s="288"/>
      <c r="K85" s="288"/>
      <c r="L85" s="288"/>
      <c r="M85" s="288"/>
      <c r="N85" s="288"/>
      <c r="O85" s="288"/>
      <c r="P85" s="288"/>
      <c r="Q85" s="288"/>
      <c r="R85" s="288"/>
      <c r="S85" s="288"/>
      <c r="T85" s="288"/>
      <c r="U85" s="289"/>
      <c r="V85" s="289"/>
      <c r="W85" s="289"/>
      <c r="X85" s="290"/>
    </row>
    <row r="86" spans="2:24" ht="26.25" customHeight="1" x14ac:dyDescent="0.25">
      <c r="B86" s="172"/>
      <c r="C86" s="172"/>
      <c r="D86" s="172"/>
      <c r="E86" s="173" t="s">
        <v>285</v>
      </c>
      <c r="F86" s="132"/>
      <c r="G86" s="132"/>
      <c r="H86" s="132"/>
      <c r="I86" s="132"/>
      <c r="J86" s="291"/>
      <c r="K86" s="291"/>
      <c r="L86" s="291"/>
      <c r="M86" s="291"/>
      <c r="N86" s="291"/>
      <c r="O86" s="291"/>
      <c r="P86" s="291"/>
      <c r="Q86" s="291"/>
      <c r="R86" s="291"/>
      <c r="S86" s="291"/>
      <c r="T86" s="291"/>
      <c r="U86" s="292"/>
      <c r="V86" s="292"/>
      <c r="W86" s="292"/>
      <c r="X86" s="293"/>
    </row>
    <row r="87" spans="2:24" ht="26.25" customHeight="1" x14ac:dyDescent="0.25">
      <c r="B87" s="171"/>
      <c r="C87" s="171"/>
      <c r="D87" s="171"/>
      <c r="E87" s="156" t="s">
        <v>475</v>
      </c>
      <c r="F87" s="131"/>
      <c r="G87" s="131"/>
      <c r="H87" s="131"/>
      <c r="I87" s="131"/>
      <c r="J87" s="134"/>
      <c r="K87" s="134"/>
      <c r="L87" s="134"/>
      <c r="M87" s="134"/>
      <c r="N87" s="134"/>
      <c r="O87" s="134"/>
      <c r="P87" s="134"/>
      <c r="Q87" s="134"/>
      <c r="R87" s="134"/>
      <c r="S87" s="134"/>
      <c r="T87" s="134"/>
      <c r="U87" s="285"/>
      <c r="V87" s="285"/>
      <c r="W87" s="285"/>
      <c r="X87" s="286"/>
    </row>
    <row r="88" spans="2:24" ht="26.25" customHeight="1" thickBot="1" x14ac:dyDescent="0.3">
      <c r="B88" s="174"/>
      <c r="C88" s="174"/>
      <c r="D88" s="174"/>
      <c r="E88" s="175" t="s">
        <v>740</v>
      </c>
      <c r="F88" s="160"/>
      <c r="G88" s="160"/>
      <c r="H88" s="160"/>
      <c r="I88" s="160"/>
      <c r="J88" s="294"/>
      <c r="K88" s="294"/>
      <c r="L88" s="294"/>
      <c r="M88" s="294"/>
      <c r="N88" s="294"/>
      <c r="O88" s="294"/>
      <c r="P88" s="294"/>
      <c r="Q88" s="294"/>
      <c r="R88" s="294"/>
      <c r="S88" s="294"/>
      <c r="T88" s="294"/>
      <c r="U88" s="295"/>
      <c r="V88" s="295"/>
      <c r="W88" s="295"/>
      <c r="X88" s="296"/>
    </row>
    <row r="89" spans="2:24" ht="26.25" customHeight="1" x14ac:dyDescent="0.25">
      <c r="B89" s="170"/>
      <c r="C89" s="170"/>
      <c r="D89" s="170"/>
      <c r="E89" s="166" t="s">
        <v>286</v>
      </c>
      <c r="F89" s="157"/>
      <c r="G89" s="157"/>
      <c r="H89" s="157"/>
      <c r="I89" s="157"/>
      <c r="J89" s="281"/>
      <c r="K89" s="281"/>
      <c r="L89" s="281"/>
      <c r="M89" s="281"/>
      <c r="N89" s="281"/>
      <c r="O89" s="281"/>
      <c r="P89" s="281"/>
      <c r="Q89" s="281"/>
      <c r="R89" s="281"/>
      <c r="S89" s="281"/>
      <c r="T89" s="281"/>
      <c r="U89" s="282"/>
      <c r="V89" s="282"/>
      <c r="W89" s="282"/>
      <c r="X89" s="283"/>
    </row>
    <row r="90" spans="2:24" ht="26.25" customHeight="1" x14ac:dyDescent="0.25">
      <c r="B90" s="171"/>
      <c r="C90" s="171"/>
      <c r="D90" s="171"/>
      <c r="E90" s="156" t="s">
        <v>476</v>
      </c>
      <c r="F90" s="131"/>
      <c r="G90" s="131"/>
      <c r="H90" s="131"/>
      <c r="I90" s="131"/>
      <c r="J90" s="134"/>
      <c r="K90" s="134"/>
      <c r="L90" s="134"/>
      <c r="M90" s="134"/>
      <c r="N90" s="134"/>
      <c r="O90" s="134"/>
      <c r="P90" s="134"/>
      <c r="Q90" s="134"/>
      <c r="R90" s="134"/>
      <c r="S90" s="134"/>
      <c r="T90" s="134"/>
      <c r="U90" s="285"/>
      <c r="V90" s="285"/>
      <c r="W90" s="285"/>
      <c r="X90" s="286"/>
    </row>
    <row r="91" spans="2:24" ht="26.25" customHeight="1" thickBot="1" x14ac:dyDescent="0.3">
      <c r="B91" s="168"/>
      <c r="C91" s="168"/>
      <c r="D91" s="168"/>
      <c r="E91" s="169" t="s">
        <v>741</v>
      </c>
      <c r="F91" s="133"/>
      <c r="G91" s="133"/>
      <c r="H91" s="133"/>
      <c r="I91" s="133"/>
      <c r="J91" s="288"/>
      <c r="K91" s="288"/>
      <c r="L91" s="288"/>
      <c r="M91" s="288"/>
      <c r="N91" s="288"/>
      <c r="O91" s="288"/>
      <c r="P91" s="288"/>
      <c r="Q91" s="288"/>
      <c r="R91" s="288"/>
      <c r="S91" s="288"/>
      <c r="T91" s="288"/>
      <c r="U91" s="289"/>
      <c r="V91" s="289"/>
      <c r="W91" s="289"/>
      <c r="X91" s="290"/>
    </row>
    <row r="92" spans="2:24" ht="26.25" customHeight="1" x14ac:dyDescent="0.25">
      <c r="B92" s="172"/>
      <c r="C92" s="172"/>
      <c r="D92" s="172"/>
      <c r="E92" s="173" t="s">
        <v>141</v>
      </c>
      <c r="F92" s="132"/>
      <c r="G92" s="132"/>
      <c r="H92" s="132"/>
      <c r="I92" s="132"/>
      <c r="J92" s="291"/>
      <c r="K92" s="291"/>
      <c r="L92" s="291"/>
      <c r="M92" s="291"/>
      <c r="N92" s="291"/>
      <c r="O92" s="291"/>
      <c r="P92" s="291"/>
      <c r="Q92" s="291"/>
      <c r="R92" s="291"/>
      <c r="S92" s="291"/>
      <c r="T92" s="291"/>
      <c r="U92" s="292"/>
      <c r="V92" s="292"/>
      <c r="W92" s="292"/>
      <c r="X92" s="293"/>
    </row>
    <row r="93" spans="2:24" ht="26.25" customHeight="1" x14ac:dyDescent="0.25">
      <c r="B93" s="171"/>
      <c r="C93" s="171"/>
      <c r="D93" s="171"/>
      <c r="E93" s="156" t="s">
        <v>142</v>
      </c>
      <c r="F93" s="131"/>
      <c r="G93" s="131"/>
      <c r="H93" s="131"/>
      <c r="I93" s="131"/>
      <c r="J93" s="134"/>
      <c r="K93" s="134"/>
      <c r="L93" s="134"/>
      <c r="M93" s="134"/>
      <c r="N93" s="134"/>
      <c r="O93" s="134"/>
      <c r="P93" s="134"/>
      <c r="Q93" s="134"/>
      <c r="R93" s="134"/>
      <c r="S93" s="134"/>
      <c r="T93" s="134"/>
      <c r="U93" s="285"/>
      <c r="V93" s="285"/>
      <c r="W93" s="285"/>
      <c r="X93" s="286"/>
    </row>
    <row r="94" spans="2:24" ht="26.25" customHeight="1" thickBot="1" x14ac:dyDescent="0.3">
      <c r="B94" s="174"/>
      <c r="C94" s="174"/>
      <c r="D94" s="174"/>
      <c r="E94" s="175" t="s">
        <v>742</v>
      </c>
      <c r="F94" s="161"/>
      <c r="G94" s="161"/>
      <c r="H94" s="161"/>
      <c r="I94" s="161"/>
      <c r="J94" s="318"/>
      <c r="K94" s="318"/>
      <c r="L94" s="318"/>
      <c r="M94" s="318"/>
      <c r="N94" s="318"/>
      <c r="O94" s="318"/>
      <c r="P94" s="318"/>
      <c r="Q94" s="318"/>
      <c r="R94" s="318"/>
      <c r="S94" s="318"/>
      <c r="T94" s="318"/>
      <c r="U94" s="319"/>
      <c r="V94" s="319"/>
      <c r="W94" s="319"/>
      <c r="X94" s="320"/>
    </row>
    <row r="95" spans="2:24" ht="26.25" customHeight="1" x14ac:dyDescent="0.25">
      <c r="B95" s="170"/>
      <c r="C95" s="170"/>
      <c r="D95" s="170"/>
      <c r="E95" s="166" t="s">
        <v>126</v>
      </c>
      <c r="F95" s="162"/>
      <c r="G95" s="162"/>
      <c r="H95" s="162"/>
      <c r="I95" s="162"/>
      <c r="J95" s="281"/>
      <c r="K95" s="281"/>
      <c r="L95" s="281"/>
      <c r="M95" s="281"/>
      <c r="N95" s="281"/>
      <c r="O95" s="281"/>
      <c r="P95" s="281"/>
      <c r="Q95" s="281"/>
      <c r="R95" s="281"/>
      <c r="S95" s="321"/>
      <c r="T95" s="321"/>
      <c r="U95" s="322"/>
      <c r="V95" s="322"/>
      <c r="W95" s="322"/>
      <c r="X95" s="323"/>
    </row>
    <row r="96" spans="2:24" ht="26.25" customHeight="1" x14ac:dyDescent="0.25">
      <c r="B96" s="171"/>
      <c r="C96" s="171"/>
      <c r="D96" s="171"/>
      <c r="E96" s="156" t="s">
        <v>127</v>
      </c>
      <c r="F96" s="159"/>
      <c r="G96" s="159"/>
      <c r="H96" s="159"/>
      <c r="I96" s="159"/>
      <c r="J96" s="134"/>
      <c r="K96" s="134"/>
      <c r="L96" s="134"/>
      <c r="M96" s="134"/>
      <c r="N96" s="134"/>
      <c r="O96" s="134"/>
      <c r="P96" s="134"/>
      <c r="Q96" s="134"/>
      <c r="R96" s="134"/>
      <c r="S96" s="315"/>
      <c r="T96" s="315"/>
      <c r="U96" s="316"/>
      <c r="V96" s="316"/>
      <c r="W96" s="316"/>
      <c r="X96" s="324"/>
    </row>
    <row r="97" spans="2:24" ht="26.25" customHeight="1" thickBot="1" x14ac:dyDescent="0.3">
      <c r="B97" s="168"/>
      <c r="C97" s="168"/>
      <c r="D97" s="168"/>
      <c r="E97" s="169" t="s">
        <v>743</v>
      </c>
      <c r="F97" s="133"/>
      <c r="G97" s="133"/>
      <c r="H97" s="133"/>
      <c r="I97" s="133"/>
      <c r="J97" s="325"/>
      <c r="K97" s="325"/>
      <c r="L97" s="325"/>
      <c r="M97" s="325"/>
      <c r="N97" s="325"/>
      <c r="O97" s="325"/>
      <c r="P97" s="325"/>
      <c r="Q97" s="325"/>
      <c r="R97" s="325"/>
      <c r="S97" s="325"/>
      <c r="T97" s="325"/>
      <c r="U97" s="326"/>
      <c r="V97" s="326"/>
      <c r="W97" s="326"/>
      <c r="X97" s="327"/>
    </row>
    <row r="98" spans="2:24" ht="26.25" customHeight="1" x14ac:dyDescent="0.25">
      <c r="B98" s="172"/>
      <c r="C98" s="172"/>
      <c r="D98" s="172"/>
      <c r="E98" s="181" t="s">
        <v>129</v>
      </c>
      <c r="F98" s="132"/>
      <c r="G98" s="132"/>
      <c r="H98" s="132"/>
      <c r="I98" s="132"/>
      <c r="J98" s="291"/>
      <c r="K98" s="291"/>
      <c r="L98" s="291"/>
      <c r="M98" s="291"/>
      <c r="N98" s="291"/>
      <c r="O98" s="291"/>
      <c r="P98" s="291"/>
      <c r="Q98" s="291"/>
      <c r="R98" s="291"/>
      <c r="S98" s="291"/>
      <c r="T98" s="291"/>
      <c r="U98" s="292"/>
      <c r="V98" s="292"/>
      <c r="W98" s="292"/>
      <c r="X98" s="329"/>
    </row>
    <row r="99" spans="2:24" ht="26.25" customHeight="1" x14ac:dyDescent="0.25">
      <c r="B99" s="171"/>
      <c r="C99" s="171"/>
      <c r="D99" s="171"/>
      <c r="E99" s="182" t="s">
        <v>477</v>
      </c>
      <c r="F99" s="131"/>
      <c r="G99" s="131"/>
      <c r="H99" s="131"/>
      <c r="I99" s="131"/>
      <c r="J99" s="134"/>
      <c r="K99" s="134"/>
      <c r="L99" s="134"/>
      <c r="M99" s="134"/>
      <c r="N99" s="134"/>
      <c r="O99" s="134"/>
      <c r="P99" s="134"/>
      <c r="Q99" s="134"/>
      <c r="R99" s="134"/>
      <c r="S99" s="134"/>
      <c r="T99" s="134"/>
      <c r="U99" s="285"/>
      <c r="V99" s="285"/>
      <c r="W99" s="285"/>
      <c r="X99" s="324"/>
    </row>
    <row r="100" spans="2:24" ht="26.25" customHeight="1" thickBot="1" x14ac:dyDescent="0.3">
      <c r="B100" s="174"/>
      <c r="C100" s="174"/>
      <c r="D100" s="174"/>
      <c r="E100" s="183" t="s">
        <v>744</v>
      </c>
      <c r="F100" s="178"/>
      <c r="G100" s="160"/>
      <c r="H100" s="160"/>
      <c r="I100" s="160"/>
      <c r="J100" s="294"/>
      <c r="K100" s="294"/>
      <c r="L100" s="294"/>
      <c r="M100" s="294"/>
      <c r="N100" s="294"/>
      <c r="O100" s="294"/>
      <c r="P100" s="294"/>
      <c r="Q100" s="294"/>
      <c r="R100" s="294"/>
      <c r="S100" s="294"/>
      <c r="T100" s="294"/>
      <c r="U100" s="295"/>
      <c r="V100" s="295"/>
      <c r="W100" s="295"/>
      <c r="X100" s="320"/>
    </row>
    <row r="101" spans="2:24" ht="26.25" customHeight="1" x14ac:dyDescent="0.25">
      <c r="B101" s="170"/>
      <c r="C101" s="170"/>
      <c r="D101" s="170"/>
      <c r="E101" s="184" t="s">
        <v>133</v>
      </c>
      <c r="F101" s="157"/>
      <c r="G101" s="157"/>
      <c r="H101" s="157"/>
      <c r="I101" s="157"/>
      <c r="J101" s="281"/>
      <c r="K101" s="281"/>
      <c r="L101" s="331"/>
      <c r="M101" s="331"/>
      <c r="N101" s="331"/>
      <c r="O101" s="331"/>
      <c r="P101" s="331"/>
      <c r="Q101" s="331"/>
      <c r="R101" s="331"/>
      <c r="S101" s="331"/>
      <c r="T101" s="331"/>
      <c r="U101" s="332"/>
      <c r="V101" s="332"/>
      <c r="W101" s="332"/>
      <c r="X101" s="323"/>
    </row>
    <row r="102" spans="2:24" ht="26.25" customHeight="1" x14ac:dyDescent="0.25">
      <c r="B102" s="171"/>
      <c r="C102" s="171"/>
      <c r="D102" s="171"/>
      <c r="E102" s="182" t="s">
        <v>478</v>
      </c>
      <c r="F102" s="131"/>
      <c r="G102" s="131"/>
      <c r="H102" s="131"/>
      <c r="I102" s="131"/>
      <c r="J102" s="134"/>
      <c r="K102" s="134"/>
      <c r="L102" s="333"/>
      <c r="M102" s="333"/>
      <c r="N102" s="333"/>
      <c r="O102" s="333"/>
      <c r="P102" s="333"/>
      <c r="Q102" s="333"/>
      <c r="R102" s="333"/>
      <c r="S102" s="333"/>
      <c r="T102" s="333"/>
      <c r="U102" s="334"/>
      <c r="V102" s="334"/>
      <c r="W102" s="334"/>
      <c r="X102" s="324"/>
    </row>
    <row r="103" spans="2:24" ht="26.25" customHeight="1" thickBot="1" x14ac:dyDescent="0.3">
      <c r="B103" s="168"/>
      <c r="C103" s="168"/>
      <c r="D103" s="168"/>
      <c r="E103" s="185" t="s">
        <v>745</v>
      </c>
      <c r="F103" s="133"/>
      <c r="G103" s="133"/>
      <c r="H103" s="133"/>
      <c r="I103" s="133"/>
      <c r="J103" s="325"/>
      <c r="K103" s="325"/>
      <c r="L103" s="325"/>
      <c r="M103" s="325"/>
      <c r="N103" s="325"/>
      <c r="O103" s="325"/>
      <c r="P103" s="325"/>
      <c r="Q103" s="325"/>
      <c r="R103" s="325"/>
      <c r="S103" s="325"/>
      <c r="T103" s="325"/>
      <c r="U103" s="326"/>
      <c r="V103" s="326"/>
      <c r="W103" s="326"/>
      <c r="X103" s="335"/>
    </row>
    <row r="104" spans="2:24" ht="26.25" customHeight="1" x14ac:dyDescent="0.25">
      <c r="B104" s="172"/>
      <c r="C104" s="172"/>
      <c r="D104" s="172"/>
      <c r="E104" s="181" t="s">
        <v>131</v>
      </c>
      <c r="F104" s="176"/>
      <c r="G104" s="132"/>
      <c r="H104" s="132"/>
      <c r="I104" s="132"/>
      <c r="J104" s="291"/>
      <c r="K104" s="291"/>
      <c r="L104" s="291"/>
      <c r="M104" s="291"/>
      <c r="N104" s="291"/>
      <c r="O104" s="291"/>
      <c r="P104" s="291"/>
      <c r="Q104" s="291"/>
      <c r="R104" s="291"/>
      <c r="S104" s="291"/>
      <c r="T104" s="291"/>
      <c r="U104" s="292"/>
      <c r="V104" s="292"/>
      <c r="W104" s="292"/>
      <c r="X104" s="336"/>
    </row>
    <row r="105" spans="2:24" ht="26.25" customHeight="1" x14ac:dyDescent="0.25">
      <c r="B105" s="171"/>
      <c r="C105" s="171"/>
      <c r="D105" s="171"/>
      <c r="E105" s="182" t="s">
        <v>479</v>
      </c>
      <c r="F105" s="177"/>
      <c r="G105" s="131"/>
      <c r="H105" s="131"/>
      <c r="I105" s="131"/>
      <c r="J105" s="134"/>
      <c r="K105" s="134"/>
      <c r="L105" s="134"/>
      <c r="M105" s="134"/>
      <c r="N105" s="134"/>
      <c r="O105" s="134"/>
      <c r="P105" s="134"/>
      <c r="Q105" s="134"/>
      <c r="R105" s="134"/>
      <c r="S105" s="134"/>
      <c r="T105" s="134"/>
      <c r="U105" s="285"/>
      <c r="V105" s="285"/>
      <c r="W105" s="285"/>
      <c r="X105" s="337"/>
    </row>
    <row r="106" spans="2:24" ht="26.25" customHeight="1" thickBot="1" x14ac:dyDescent="0.3">
      <c r="B106" s="174"/>
      <c r="C106" s="174"/>
      <c r="D106" s="174"/>
      <c r="E106" s="183" t="s">
        <v>746</v>
      </c>
      <c r="F106" s="160"/>
      <c r="G106" s="160"/>
      <c r="H106" s="160"/>
      <c r="I106" s="160"/>
      <c r="J106" s="294"/>
      <c r="K106" s="294"/>
      <c r="L106" s="294"/>
      <c r="M106" s="294"/>
      <c r="N106" s="294"/>
      <c r="O106" s="294"/>
      <c r="P106" s="294"/>
      <c r="Q106" s="294"/>
      <c r="R106" s="294"/>
      <c r="S106" s="294"/>
      <c r="T106" s="294"/>
      <c r="U106" s="295"/>
      <c r="V106" s="295"/>
      <c r="W106" s="295"/>
      <c r="X106" s="320"/>
    </row>
    <row r="107" spans="2:24" ht="26.25" customHeight="1" x14ac:dyDescent="0.25">
      <c r="B107" s="170"/>
      <c r="C107" s="170"/>
      <c r="D107" s="170"/>
      <c r="E107" s="166" t="s">
        <v>480</v>
      </c>
      <c r="F107" s="157"/>
      <c r="G107" s="157"/>
      <c r="H107" s="157"/>
      <c r="I107" s="157"/>
      <c r="J107" s="331"/>
      <c r="K107" s="331"/>
      <c r="L107" s="331"/>
      <c r="M107" s="331"/>
      <c r="N107" s="331"/>
      <c r="O107" s="331"/>
      <c r="P107" s="331"/>
      <c r="Q107" s="331"/>
      <c r="R107" s="331"/>
      <c r="S107" s="331"/>
      <c r="T107" s="331"/>
      <c r="U107" s="332"/>
      <c r="V107" s="332"/>
      <c r="W107" s="332"/>
      <c r="X107" s="323"/>
    </row>
    <row r="108" spans="2:24" ht="26.25" customHeight="1" x14ac:dyDescent="0.25">
      <c r="B108" s="171"/>
      <c r="C108" s="171"/>
      <c r="D108" s="171"/>
      <c r="E108" s="156" t="s">
        <v>481</v>
      </c>
      <c r="F108" s="131"/>
      <c r="G108" s="131"/>
      <c r="H108" s="131"/>
      <c r="I108" s="131"/>
      <c r="J108" s="333"/>
      <c r="K108" s="333"/>
      <c r="L108" s="333"/>
      <c r="M108" s="333"/>
      <c r="N108" s="333"/>
      <c r="O108" s="333"/>
      <c r="P108" s="333"/>
      <c r="Q108" s="333"/>
      <c r="R108" s="333"/>
      <c r="S108" s="333"/>
      <c r="T108" s="333"/>
      <c r="U108" s="334"/>
      <c r="V108" s="334"/>
      <c r="W108" s="334"/>
      <c r="X108" s="324"/>
    </row>
    <row r="109" spans="2:24" ht="26.25" customHeight="1" thickBot="1" x14ac:dyDescent="0.3">
      <c r="B109" s="168"/>
      <c r="C109" s="168"/>
      <c r="D109" s="168"/>
      <c r="E109" s="169" t="s">
        <v>747</v>
      </c>
      <c r="F109" s="133"/>
      <c r="G109" s="133"/>
      <c r="H109" s="133"/>
      <c r="I109" s="133"/>
      <c r="J109" s="325"/>
      <c r="K109" s="325"/>
      <c r="L109" s="325"/>
      <c r="M109" s="325"/>
      <c r="N109" s="325"/>
      <c r="O109" s="325"/>
      <c r="P109" s="325"/>
      <c r="Q109" s="325"/>
      <c r="R109" s="325"/>
      <c r="S109" s="325"/>
      <c r="T109" s="325"/>
      <c r="U109" s="326"/>
      <c r="V109" s="326"/>
      <c r="W109" s="326"/>
      <c r="X109" s="335"/>
    </row>
    <row r="110" spans="2:24" ht="26.25" customHeight="1" x14ac:dyDescent="0.25">
      <c r="B110" s="172"/>
      <c r="C110" s="172"/>
      <c r="D110" s="172"/>
      <c r="E110" s="173" t="s">
        <v>482</v>
      </c>
      <c r="F110" s="132"/>
      <c r="G110" s="132"/>
      <c r="H110" s="132"/>
      <c r="I110" s="132"/>
      <c r="J110" s="328"/>
      <c r="K110" s="328"/>
      <c r="L110" s="328"/>
      <c r="M110" s="328"/>
      <c r="N110" s="328"/>
      <c r="O110" s="328"/>
      <c r="P110" s="328"/>
      <c r="Q110" s="328"/>
      <c r="R110" s="328"/>
      <c r="S110" s="328"/>
      <c r="T110" s="328"/>
      <c r="U110" s="338"/>
      <c r="V110" s="338"/>
      <c r="W110" s="338"/>
      <c r="X110" s="336"/>
    </row>
    <row r="111" spans="2:24" ht="26.25" customHeight="1" x14ac:dyDescent="0.25">
      <c r="B111" s="171"/>
      <c r="C111" s="171"/>
      <c r="D111" s="171"/>
      <c r="E111" s="156" t="s">
        <v>483</v>
      </c>
      <c r="F111" s="131"/>
      <c r="G111" s="131"/>
      <c r="H111" s="131"/>
      <c r="I111" s="131"/>
      <c r="J111" s="330"/>
      <c r="K111" s="330"/>
      <c r="L111" s="330"/>
      <c r="M111" s="330"/>
      <c r="N111" s="330"/>
      <c r="O111" s="330"/>
      <c r="P111" s="330"/>
      <c r="Q111" s="330"/>
      <c r="R111" s="330"/>
      <c r="S111" s="330"/>
      <c r="T111" s="330"/>
      <c r="U111" s="339"/>
      <c r="V111" s="339"/>
      <c r="W111" s="339"/>
      <c r="X111" s="337"/>
    </row>
    <row r="112" spans="2:24" ht="26.25" customHeight="1" thickBot="1" x14ac:dyDescent="0.3">
      <c r="B112" s="174"/>
      <c r="C112" s="174"/>
      <c r="D112" s="174"/>
      <c r="E112" s="175" t="s">
        <v>748</v>
      </c>
      <c r="F112" s="160"/>
      <c r="G112" s="160"/>
      <c r="H112" s="160"/>
      <c r="I112" s="160"/>
      <c r="J112" s="294"/>
      <c r="K112" s="294"/>
      <c r="L112" s="294"/>
      <c r="M112" s="294"/>
      <c r="N112" s="294"/>
      <c r="O112" s="340"/>
      <c r="P112" s="294"/>
      <c r="Q112" s="294"/>
      <c r="R112" s="294"/>
      <c r="S112" s="294"/>
      <c r="T112" s="294"/>
      <c r="U112" s="295"/>
      <c r="V112" s="295"/>
      <c r="W112" s="295"/>
      <c r="X112" s="296"/>
    </row>
    <row r="113" spans="2:24" ht="26.25" customHeight="1" x14ac:dyDescent="0.25">
      <c r="B113" s="170"/>
      <c r="C113" s="170"/>
      <c r="D113" s="170"/>
      <c r="E113" s="166" t="s">
        <v>484</v>
      </c>
      <c r="F113" s="157"/>
      <c r="G113" s="157"/>
      <c r="H113" s="157"/>
      <c r="I113" s="157"/>
      <c r="J113" s="341"/>
      <c r="K113" s="341"/>
      <c r="L113" s="341"/>
      <c r="M113" s="341"/>
      <c r="N113" s="341"/>
      <c r="O113" s="341"/>
      <c r="P113" s="341"/>
      <c r="Q113" s="341"/>
      <c r="R113" s="341"/>
      <c r="S113" s="341"/>
      <c r="T113" s="341"/>
      <c r="U113" s="342"/>
      <c r="V113" s="342"/>
      <c r="W113" s="342"/>
      <c r="X113" s="343"/>
    </row>
    <row r="114" spans="2:24" ht="26.25" customHeight="1" x14ac:dyDescent="0.25">
      <c r="B114" s="171"/>
      <c r="C114" s="171"/>
      <c r="D114" s="171"/>
      <c r="E114" s="156" t="s">
        <v>485</v>
      </c>
      <c r="F114" s="131"/>
      <c r="G114" s="131"/>
      <c r="H114" s="131"/>
      <c r="I114" s="131"/>
      <c r="J114" s="344"/>
      <c r="K114" s="344"/>
      <c r="L114" s="344"/>
      <c r="M114" s="344"/>
      <c r="N114" s="344"/>
      <c r="O114" s="344"/>
      <c r="P114" s="344"/>
      <c r="Q114" s="344"/>
      <c r="R114" s="344"/>
      <c r="S114" s="344"/>
      <c r="T114" s="344"/>
      <c r="U114" s="345"/>
      <c r="V114" s="345"/>
      <c r="W114" s="345"/>
      <c r="X114" s="346"/>
    </row>
    <row r="115" spans="2:24" ht="26.25" customHeight="1" thickBot="1" x14ac:dyDescent="0.3">
      <c r="B115" s="168"/>
      <c r="C115" s="168"/>
      <c r="D115" s="168"/>
      <c r="E115" s="169" t="s">
        <v>749</v>
      </c>
      <c r="F115" s="133"/>
      <c r="G115" s="133"/>
      <c r="H115" s="133"/>
      <c r="I115" s="133"/>
      <c r="J115" s="347"/>
      <c r="K115" s="347"/>
      <c r="L115" s="347"/>
      <c r="M115" s="347"/>
      <c r="N115" s="347"/>
      <c r="O115" s="347"/>
      <c r="P115" s="347"/>
      <c r="Q115" s="347"/>
      <c r="R115" s="347"/>
      <c r="S115" s="347"/>
      <c r="T115" s="347"/>
      <c r="U115" s="348"/>
      <c r="V115" s="348"/>
      <c r="W115" s="348"/>
      <c r="X115" s="349"/>
    </row>
    <row r="116" spans="2:24" ht="26.25" customHeight="1" x14ac:dyDescent="0.25">
      <c r="B116" s="172"/>
      <c r="C116" s="172"/>
      <c r="D116" s="172"/>
      <c r="E116" s="173" t="s">
        <v>486</v>
      </c>
      <c r="F116" s="132"/>
      <c r="G116" s="132"/>
      <c r="H116" s="132"/>
      <c r="I116" s="132"/>
      <c r="J116" s="350"/>
      <c r="K116" s="350"/>
      <c r="L116" s="350"/>
      <c r="M116" s="350"/>
      <c r="N116" s="350"/>
      <c r="O116" s="350"/>
      <c r="P116" s="350"/>
      <c r="Q116" s="350"/>
      <c r="R116" s="350"/>
      <c r="S116" s="350"/>
      <c r="T116" s="350"/>
      <c r="U116" s="351"/>
      <c r="V116" s="351"/>
      <c r="W116" s="351"/>
      <c r="X116" s="352"/>
    </row>
    <row r="117" spans="2:24" ht="26.25" customHeight="1" x14ac:dyDescent="0.25">
      <c r="B117" s="171"/>
      <c r="C117" s="171"/>
      <c r="D117" s="171"/>
      <c r="E117" s="156" t="s">
        <v>487</v>
      </c>
      <c r="F117" s="131"/>
      <c r="G117" s="131"/>
      <c r="H117" s="131"/>
      <c r="I117" s="131"/>
      <c r="J117" s="344"/>
      <c r="K117" s="344"/>
      <c r="L117" s="344"/>
      <c r="M117" s="344"/>
      <c r="N117" s="344"/>
      <c r="O117" s="344"/>
      <c r="P117" s="344"/>
      <c r="Q117" s="344"/>
      <c r="R117" s="344"/>
      <c r="S117" s="344"/>
      <c r="T117" s="344"/>
      <c r="U117" s="345"/>
      <c r="V117" s="345"/>
      <c r="W117" s="345"/>
      <c r="X117" s="346"/>
    </row>
    <row r="118" spans="2:24" ht="26.25" customHeight="1" thickBot="1" x14ac:dyDescent="0.3">
      <c r="B118" s="174"/>
      <c r="C118" s="174"/>
      <c r="D118" s="174"/>
      <c r="E118" s="175" t="s">
        <v>750</v>
      </c>
      <c r="F118" s="160"/>
      <c r="G118" s="160"/>
      <c r="H118" s="160"/>
      <c r="I118" s="160"/>
      <c r="J118" s="294"/>
      <c r="K118" s="294"/>
      <c r="L118" s="294"/>
      <c r="M118" s="294"/>
      <c r="N118" s="294"/>
      <c r="O118" s="294"/>
      <c r="P118" s="294"/>
      <c r="Q118" s="294"/>
      <c r="R118" s="294"/>
      <c r="S118" s="294"/>
      <c r="T118" s="294"/>
      <c r="U118" s="295"/>
      <c r="V118" s="295"/>
      <c r="W118" s="295"/>
      <c r="X118" s="296"/>
    </row>
    <row r="119" spans="2:24" ht="26.25" customHeight="1" x14ac:dyDescent="0.25">
      <c r="B119" s="170"/>
      <c r="C119" s="170"/>
      <c r="D119" s="170"/>
      <c r="E119" s="184" t="s">
        <v>488</v>
      </c>
      <c r="F119" s="162"/>
      <c r="G119" s="162"/>
      <c r="H119" s="162"/>
      <c r="I119" s="162"/>
      <c r="J119" s="321"/>
      <c r="K119" s="321"/>
      <c r="L119" s="321"/>
      <c r="M119" s="297"/>
      <c r="N119" s="321"/>
      <c r="O119" s="321"/>
      <c r="P119" s="321"/>
      <c r="Q119" s="321"/>
      <c r="R119" s="321"/>
      <c r="S119" s="321"/>
      <c r="T119" s="321"/>
      <c r="U119" s="322"/>
      <c r="V119" s="322"/>
      <c r="W119" s="322"/>
      <c r="X119" s="353"/>
    </row>
    <row r="120" spans="2:24" ht="26.25" customHeight="1" x14ac:dyDescent="0.25">
      <c r="B120" s="171"/>
      <c r="C120" s="171"/>
      <c r="D120" s="171"/>
      <c r="E120" s="182" t="s">
        <v>489</v>
      </c>
      <c r="F120" s="159"/>
      <c r="G120" s="159"/>
      <c r="H120" s="159"/>
      <c r="I120" s="159"/>
      <c r="J120" s="315"/>
      <c r="K120" s="315"/>
      <c r="L120" s="315"/>
      <c r="M120" s="300"/>
      <c r="N120" s="315"/>
      <c r="O120" s="315"/>
      <c r="P120" s="315"/>
      <c r="Q120" s="315"/>
      <c r="R120" s="315"/>
      <c r="S120" s="315"/>
      <c r="T120" s="315"/>
      <c r="U120" s="316"/>
      <c r="V120" s="316"/>
      <c r="W120" s="316"/>
      <c r="X120" s="317"/>
    </row>
    <row r="121" spans="2:24" ht="26.25" customHeight="1" thickBot="1" x14ac:dyDescent="0.3">
      <c r="B121" s="168"/>
      <c r="C121" s="168"/>
      <c r="D121" s="168"/>
      <c r="E121" s="185" t="s">
        <v>751</v>
      </c>
      <c r="F121" s="163"/>
      <c r="G121" s="163"/>
      <c r="H121" s="163"/>
      <c r="I121" s="163"/>
      <c r="J121" s="354"/>
      <c r="K121" s="354"/>
      <c r="L121" s="354"/>
      <c r="M121" s="303"/>
      <c r="N121" s="354"/>
      <c r="O121" s="354"/>
      <c r="P121" s="354"/>
      <c r="Q121" s="354"/>
      <c r="R121" s="354"/>
      <c r="S121" s="354"/>
      <c r="T121" s="354"/>
      <c r="U121" s="355"/>
      <c r="V121" s="355"/>
      <c r="W121" s="355"/>
      <c r="X121" s="356"/>
    </row>
    <row r="122" spans="2:24" ht="26.25" customHeight="1" x14ac:dyDescent="0.25">
      <c r="B122" s="172"/>
      <c r="C122" s="172"/>
      <c r="D122" s="172"/>
      <c r="E122" s="181" t="s">
        <v>490</v>
      </c>
      <c r="F122" s="158"/>
      <c r="G122" s="158"/>
      <c r="H122" s="158"/>
      <c r="I122" s="158"/>
      <c r="J122" s="312"/>
      <c r="K122" s="312"/>
      <c r="L122" s="312"/>
      <c r="M122" s="306"/>
      <c r="N122" s="312"/>
      <c r="O122" s="312"/>
      <c r="P122" s="312"/>
      <c r="Q122" s="312"/>
      <c r="R122" s="312"/>
      <c r="S122" s="312"/>
      <c r="T122" s="312"/>
      <c r="U122" s="313"/>
      <c r="V122" s="313"/>
      <c r="W122" s="313"/>
      <c r="X122" s="314"/>
    </row>
    <row r="123" spans="2:24" ht="26.25" customHeight="1" x14ac:dyDescent="0.25">
      <c r="B123" s="171"/>
      <c r="C123" s="171"/>
      <c r="D123" s="171"/>
      <c r="E123" s="182" t="s">
        <v>491</v>
      </c>
      <c r="F123" s="159"/>
      <c r="G123" s="159"/>
      <c r="H123" s="159"/>
      <c r="I123" s="159"/>
      <c r="J123" s="315"/>
      <c r="K123" s="315"/>
      <c r="L123" s="315"/>
      <c r="M123" s="300"/>
      <c r="N123" s="315"/>
      <c r="O123" s="315"/>
      <c r="P123" s="315"/>
      <c r="Q123" s="315"/>
      <c r="R123" s="315"/>
      <c r="S123" s="315"/>
      <c r="T123" s="315"/>
      <c r="U123" s="316"/>
      <c r="V123" s="316"/>
      <c r="W123" s="316"/>
      <c r="X123" s="317"/>
    </row>
    <row r="124" spans="2:24" ht="26.25" customHeight="1" thickBot="1" x14ac:dyDescent="0.3">
      <c r="B124" s="174"/>
      <c r="C124" s="174"/>
      <c r="D124" s="174"/>
      <c r="E124" s="183" t="s">
        <v>752</v>
      </c>
      <c r="F124" s="161"/>
      <c r="G124" s="161"/>
      <c r="H124" s="161"/>
      <c r="I124" s="161"/>
      <c r="J124" s="318"/>
      <c r="K124" s="318"/>
      <c r="L124" s="318"/>
      <c r="M124" s="309"/>
      <c r="N124" s="318"/>
      <c r="O124" s="318"/>
      <c r="P124" s="318"/>
      <c r="Q124" s="318"/>
      <c r="R124" s="318"/>
      <c r="S124" s="318"/>
      <c r="T124" s="318"/>
      <c r="U124" s="319"/>
      <c r="V124" s="319"/>
      <c r="W124" s="319"/>
      <c r="X124" s="357"/>
    </row>
    <row r="125" spans="2:24" ht="26.25" customHeight="1" x14ac:dyDescent="0.25">
      <c r="B125" s="170"/>
      <c r="C125" s="170"/>
      <c r="D125" s="170"/>
      <c r="E125" s="184" t="s">
        <v>492</v>
      </c>
      <c r="F125" s="162"/>
      <c r="G125" s="162"/>
      <c r="H125" s="162"/>
      <c r="I125" s="162"/>
      <c r="J125" s="321"/>
      <c r="K125" s="321"/>
      <c r="L125" s="321"/>
      <c r="M125" s="297"/>
      <c r="N125" s="321"/>
      <c r="O125" s="321"/>
      <c r="P125" s="321"/>
      <c r="Q125" s="321"/>
      <c r="R125" s="321"/>
      <c r="S125" s="321"/>
      <c r="T125" s="321"/>
      <c r="U125" s="322"/>
      <c r="V125" s="322"/>
      <c r="W125" s="322"/>
      <c r="X125" s="353"/>
    </row>
    <row r="126" spans="2:24" ht="26.25" customHeight="1" x14ac:dyDescent="0.25">
      <c r="B126" s="171"/>
      <c r="C126" s="171"/>
      <c r="D126" s="171"/>
      <c r="E126" s="182" t="s">
        <v>493</v>
      </c>
      <c r="F126" s="159"/>
      <c r="G126" s="159"/>
      <c r="H126" s="159"/>
      <c r="I126" s="159"/>
      <c r="J126" s="315"/>
      <c r="K126" s="315"/>
      <c r="L126" s="315"/>
      <c r="M126" s="300"/>
      <c r="N126" s="315"/>
      <c r="O126" s="315"/>
      <c r="P126" s="315"/>
      <c r="Q126" s="315"/>
      <c r="R126" s="315"/>
      <c r="S126" s="315"/>
      <c r="T126" s="315"/>
      <c r="U126" s="316"/>
      <c r="V126" s="316"/>
      <c r="W126" s="316"/>
      <c r="X126" s="317"/>
    </row>
    <row r="127" spans="2:24" ht="26.25" customHeight="1" thickBot="1" x14ac:dyDescent="0.3">
      <c r="B127" s="168"/>
      <c r="C127" s="168"/>
      <c r="D127" s="168"/>
      <c r="E127" s="185" t="s">
        <v>753</v>
      </c>
      <c r="F127" s="163"/>
      <c r="G127" s="163"/>
      <c r="H127" s="163"/>
      <c r="I127" s="163"/>
      <c r="J127" s="354"/>
      <c r="K127" s="354"/>
      <c r="L127" s="354"/>
      <c r="M127" s="303"/>
      <c r="N127" s="354"/>
      <c r="O127" s="354"/>
      <c r="P127" s="354"/>
      <c r="Q127" s="354"/>
      <c r="R127" s="354"/>
      <c r="S127" s="354"/>
      <c r="T127" s="354"/>
      <c r="U127" s="355"/>
      <c r="V127" s="355"/>
      <c r="W127" s="355"/>
      <c r="X127" s="356"/>
    </row>
    <row r="128" spans="2:24" ht="26.25" customHeight="1" x14ac:dyDescent="0.25">
      <c r="B128" s="172"/>
      <c r="C128" s="172"/>
      <c r="D128" s="172"/>
      <c r="E128" s="181" t="s">
        <v>494</v>
      </c>
      <c r="F128" s="158"/>
      <c r="G128" s="158"/>
      <c r="H128" s="158"/>
      <c r="I128" s="158"/>
      <c r="J128" s="312"/>
      <c r="K128" s="312"/>
      <c r="L128" s="312"/>
      <c r="M128" s="306"/>
      <c r="N128" s="312"/>
      <c r="O128" s="312"/>
      <c r="P128" s="312"/>
      <c r="Q128" s="312"/>
      <c r="R128" s="312"/>
      <c r="S128" s="312"/>
      <c r="T128" s="312"/>
      <c r="U128" s="313"/>
      <c r="V128" s="313"/>
      <c r="W128" s="313"/>
      <c r="X128" s="314"/>
    </row>
    <row r="129" spans="2:24" ht="26.25" customHeight="1" x14ac:dyDescent="0.25">
      <c r="B129" s="171"/>
      <c r="C129" s="171"/>
      <c r="D129" s="171"/>
      <c r="E129" s="182" t="s">
        <v>495</v>
      </c>
      <c r="F129" s="159"/>
      <c r="G129" s="159"/>
      <c r="H129" s="159"/>
      <c r="I129" s="159"/>
      <c r="J129" s="315"/>
      <c r="K129" s="315"/>
      <c r="L129" s="315"/>
      <c r="M129" s="300"/>
      <c r="N129" s="315"/>
      <c r="O129" s="315"/>
      <c r="P129" s="315"/>
      <c r="Q129" s="315"/>
      <c r="R129" s="315"/>
      <c r="S129" s="315"/>
      <c r="T129" s="315"/>
      <c r="U129" s="316"/>
      <c r="V129" s="316"/>
      <c r="W129" s="316"/>
      <c r="X129" s="317"/>
    </row>
    <row r="130" spans="2:24" ht="26.25" customHeight="1" thickBot="1" x14ac:dyDescent="0.3">
      <c r="B130" s="174"/>
      <c r="C130" s="174"/>
      <c r="D130" s="174"/>
      <c r="E130" s="183" t="s">
        <v>754</v>
      </c>
      <c r="F130" s="161"/>
      <c r="G130" s="161"/>
      <c r="H130" s="161"/>
      <c r="I130" s="161"/>
      <c r="J130" s="318"/>
      <c r="K130" s="318"/>
      <c r="L130" s="318"/>
      <c r="M130" s="318"/>
      <c r="N130" s="318"/>
      <c r="O130" s="318"/>
      <c r="P130" s="318"/>
      <c r="Q130" s="318"/>
      <c r="R130" s="318"/>
      <c r="S130" s="318"/>
      <c r="T130" s="318"/>
      <c r="U130" s="319"/>
      <c r="V130" s="319"/>
      <c r="W130" s="319"/>
      <c r="X130" s="357"/>
    </row>
    <row r="131" spans="2:24" ht="26.25" customHeight="1" x14ac:dyDescent="0.25">
      <c r="B131" s="170"/>
      <c r="C131" s="170"/>
      <c r="D131" s="170"/>
      <c r="E131" s="166" t="s">
        <v>496</v>
      </c>
      <c r="F131" s="162"/>
      <c r="G131" s="162"/>
      <c r="H131" s="157"/>
      <c r="I131" s="157"/>
      <c r="J131" s="321"/>
      <c r="K131" s="321"/>
      <c r="L131" s="321"/>
      <c r="M131" s="321"/>
      <c r="N131" s="321"/>
      <c r="O131" s="321"/>
      <c r="P131" s="321"/>
      <c r="Q131" s="321"/>
      <c r="R131" s="321"/>
      <c r="S131" s="321"/>
      <c r="T131" s="321"/>
      <c r="U131" s="322"/>
      <c r="V131" s="322"/>
      <c r="W131" s="322"/>
      <c r="X131" s="299"/>
    </row>
    <row r="132" spans="2:24" ht="26.25" customHeight="1" x14ac:dyDescent="0.25">
      <c r="B132" s="171"/>
      <c r="C132" s="171"/>
      <c r="D132" s="171"/>
      <c r="E132" s="156" t="s">
        <v>497</v>
      </c>
      <c r="F132" s="159"/>
      <c r="G132" s="159"/>
      <c r="H132" s="131"/>
      <c r="I132" s="131"/>
      <c r="J132" s="315"/>
      <c r="K132" s="315"/>
      <c r="L132" s="315"/>
      <c r="M132" s="315"/>
      <c r="N132" s="315"/>
      <c r="O132" s="315"/>
      <c r="P132" s="315"/>
      <c r="Q132" s="315"/>
      <c r="R132" s="315"/>
      <c r="S132" s="315"/>
      <c r="T132" s="315"/>
      <c r="U132" s="316"/>
      <c r="V132" s="316"/>
      <c r="W132" s="316"/>
      <c r="X132" s="302"/>
    </row>
    <row r="133" spans="2:24" ht="26.25" customHeight="1" thickBot="1" x14ac:dyDescent="0.3">
      <c r="B133" s="168"/>
      <c r="C133" s="168"/>
      <c r="D133" s="168"/>
      <c r="E133" s="169" t="s">
        <v>755</v>
      </c>
      <c r="F133" s="133"/>
      <c r="G133" s="163"/>
      <c r="H133" s="133"/>
      <c r="I133" s="133"/>
      <c r="J133" s="354"/>
      <c r="K133" s="354"/>
      <c r="L133" s="354"/>
      <c r="M133" s="354"/>
      <c r="N133" s="354"/>
      <c r="O133" s="354"/>
      <c r="P133" s="288"/>
      <c r="Q133" s="354"/>
      <c r="R133" s="354"/>
      <c r="S133" s="354"/>
      <c r="T133" s="354"/>
      <c r="U133" s="355"/>
      <c r="V133" s="355"/>
      <c r="W133" s="355"/>
      <c r="X133" s="305"/>
    </row>
    <row r="134" spans="2:24" ht="26.25" customHeight="1" x14ac:dyDescent="0.25">
      <c r="B134" s="172"/>
      <c r="C134" s="172"/>
      <c r="D134" s="172"/>
      <c r="E134" s="181" t="s">
        <v>498</v>
      </c>
      <c r="F134" s="132"/>
      <c r="G134" s="158"/>
      <c r="H134" s="132"/>
      <c r="I134" s="132"/>
      <c r="J134" s="312"/>
      <c r="K134" s="312"/>
      <c r="L134" s="312"/>
      <c r="M134" s="312"/>
      <c r="N134" s="312"/>
      <c r="O134" s="312"/>
      <c r="P134" s="291"/>
      <c r="Q134" s="312"/>
      <c r="R134" s="312"/>
      <c r="S134" s="312"/>
      <c r="T134" s="312"/>
      <c r="U134" s="313"/>
      <c r="V134" s="313"/>
      <c r="W134" s="313"/>
      <c r="X134" s="308"/>
    </row>
    <row r="135" spans="2:24" ht="26.25" customHeight="1" x14ac:dyDescent="0.25">
      <c r="B135" s="171"/>
      <c r="C135" s="171"/>
      <c r="D135" s="171"/>
      <c r="E135" s="182" t="s">
        <v>499</v>
      </c>
      <c r="F135" s="131"/>
      <c r="G135" s="159"/>
      <c r="H135" s="131"/>
      <c r="I135" s="131"/>
      <c r="J135" s="315"/>
      <c r="K135" s="315"/>
      <c r="L135" s="315"/>
      <c r="M135" s="315"/>
      <c r="N135" s="315"/>
      <c r="O135" s="315"/>
      <c r="P135" s="134"/>
      <c r="Q135" s="315"/>
      <c r="R135" s="315"/>
      <c r="S135" s="315"/>
      <c r="T135" s="315"/>
      <c r="U135" s="316"/>
      <c r="V135" s="316"/>
      <c r="W135" s="316"/>
      <c r="X135" s="302"/>
    </row>
    <row r="136" spans="2:24" ht="26.25" customHeight="1" thickBot="1" x14ac:dyDescent="0.3">
      <c r="B136" s="174"/>
      <c r="C136" s="174"/>
      <c r="D136" s="174"/>
      <c r="E136" s="183" t="s">
        <v>756</v>
      </c>
      <c r="F136" s="160"/>
      <c r="G136" s="161"/>
      <c r="H136" s="160"/>
      <c r="I136" s="160"/>
      <c r="J136" s="318"/>
      <c r="K136" s="318"/>
      <c r="L136" s="318"/>
      <c r="M136" s="318"/>
      <c r="N136" s="318"/>
      <c r="O136" s="318"/>
      <c r="P136" s="294"/>
      <c r="Q136" s="318"/>
      <c r="R136" s="318"/>
      <c r="S136" s="318"/>
      <c r="T136" s="318"/>
      <c r="U136" s="319"/>
      <c r="V136" s="319"/>
      <c r="W136" s="319"/>
      <c r="X136" s="311"/>
    </row>
    <row r="137" spans="2:24" ht="26.25" customHeight="1" x14ac:dyDescent="0.25">
      <c r="B137" s="170"/>
      <c r="C137" s="170"/>
      <c r="D137" s="170"/>
      <c r="E137" s="166" t="s">
        <v>500</v>
      </c>
      <c r="F137" s="157"/>
      <c r="G137" s="162"/>
      <c r="H137" s="157"/>
      <c r="I137" s="157"/>
      <c r="J137" s="321"/>
      <c r="K137" s="321"/>
      <c r="L137" s="321"/>
      <c r="M137" s="321"/>
      <c r="N137" s="321"/>
      <c r="O137" s="321"/>
      <c r="P137" s="281"/>
      <c r="Q137" s="321"/>
      <c r="R137" s="321"/>
      <c r="S137" s="321"/>
      <c r="T137" s="321"/>
      <c r="U137" s="322"/>
      <c r="V137" s="322"/>
      <c r="W137" s="322"/>
      <c r="X137" s="299"/>
    </row>
    <row r="138" spans="2:24" ht="26.25" customHeight="1" x14ac:dyDescent="0.25">
      <c r="B138" s="171"/>
      <c r="C138" s="171"/>
      <c r="D138" s="171"/>
      <c r="E138" s="156" t="s">
        <v>501</v>
      </c>
      <c r="F138" s="131"/>
      <c r="G138" s="159"/>
      <c r="H138" s="131"/>
      <c r="I138" s="131"/>
      <c r="J138" s="315"/>
      <c r="K138" s="315"/>
      <c r="L138" s="315"/>
      <c r="M138" s="315"/>
      <c r="N138" s="315"/>
      <c r="O138" s="315"/>
      <c r="P138" s="134"/>
      <c r="Q138" s="315"/>
      <c r="R138" s="315"/>
      <c r="S138" s="315"/>
      <c r="T138" s="315"/>
      <c r="U138" s="316"/>
      <c r="V138" s="316"/>
      <c r="W138" s="316"/>
      <c r="X138" s="302"/>
    </row>
    <row r="139" spans="2:24" ht="26.25" customHeight="1" thickBot="1" x14ac:dyDescent="0.3">
      <c r="B139" s="168"/>
      <c r="C139" s="168"/>
      <c r="D139" s="168"/>
      <c r="E139" s="169" t="s">
        <v>757</v>
      </c>
      <c r="F139" s="133"/>
      <c r="G139" s="163"/>
      <c r="H139" s="133"/>
      <c r="I139" s="133"/>
      <c r="J139" s="354"/>
      <c r="K139" s="354"/>
      <c r="L139" s="354"/>
      <c r="M139" s="354"/>
      <c r="N139" s="354"/>
      <c r="O139" s="354"/>
      <c r="P139" s="288"/>
      <c r="Q139" s="354"/>
      <c r="R139" s="354"/>
      <c r="S139" s="354"/>
      <c r="T139" s="354"/>
      <c r="U139" s="355"/>
      <c r="V139" s="355"/>
      <c r="W139" s="355"/>
      <c r="X139" s="305"/>
    </row>
    <row r="140" spans="2:24" ht="26.25" customHeight="1" x14ac:dyDescent="0.25">
      <c r="B140" s="172"/>
      <c r="C140" s="172"/>
      <c r="D140" s="172"/>
      <c r="E140" s="181" t="s">
        <v>502</v>
      </c>
      <c r="F140" s="132"/>
      <c r="G140" s="158"/>
      <c r="H140" s="132"/>
      <c r="I140" s="132"/>
      <c r="J140" s="312"/>
      <c r="K140" s="312"/>
      <c r="L140" s="312"/>
      <c r="M140" s="312"/>
      <c r="N140" s="312"/>
      <c r="O140" s="312"/>
      <c r="P140" s="291"/>
      <c r="Q140" s="312"/>
      <c r="R140" s="312"/>
      <c r="S140" s="312"/>
      <c r="T140" s="312"/>
      <c r="U140" s="313"/>
      <c r="V140" s="313"/>
      <c r="W140" s="313"/>
      <c r="X140" s="308"/>
    </row>
    <row r="141" spans="2:24" ht="26.25" customHeight="1" x14ac:dyDescent="0.25">
      <c r="B141" s="171"/>
      <c r="C141" s="171"/>
      <c r="D141" s="171"/>
      <c r="E141" s="182" t="s">
        <v>503</v>
      </c>
      <c r="F141" s="131"/>
      <c r="G141" s="159"/>
      <c r="H141" s="131"/>
      <c r="I141" s="131"/>
      <c r="J141" s="315"/>
      <c r="K141" s="315"/>
      <c r="L141" s="315"/>
      <c r="M141" s="315"/>
      <c r="N141" s="315"/>
      <c r="O141" s="315"/>
      <c r="P141" s="134"/>
      <c r="Q141" s="315"/>
      <c r="R141" s="315"/>
      <c r="S141" s="315"/>
      <c r="T141" s="315"/>
      <c r="U141" s="316"/>
      <c r="V141" s="316"/>
      <c r="W141" s="316"/>
      <c r="X141" s="302"/>
    </row>
    <row r="142" spans="2:24" ht="26.25" customHeight="1" thickBot="1" x14ac:dyDescent="0.3">
      <c r="B142" s="174"/>
      <c r="C142" s="174"/>
      <c r="D142" s="174"/>
      <c r="E142" s="183" t="s">
        <v>758</v>
      </c>
      <c r="F142" s="160"/>
      <c r="G142" s="161"/>
      <c r="H142" s="160"/>
      <c r="I142" s="160"/>
      <c r="J142" s="318"/>
      <c r="K142" s="318"/>
      <c r="L142" s="318"/>
      <c r="M142" s="318"/>
      <c r="N142" s="318"/>
      <c r="O142" s="318"/>
      <c r="P142" s="294"/>
      <c r="Q142" s="318"/>
      <c r="R142" s="318"/>
      <c r="S142" s="318"/>
      <c r="T142" s="318"/>
      <c r="U142" s="319"/>
      <c r="V142" s="319"/>
      <c r="W142" s="319"/>
      <c r="X142" s="311"/>
    </row>
    <row r="143" spans="2:24" ht="26.25" customHeight="1" x14ac:dyDescent="0.25">
      <c r="B143" s="170"/>
      <c r="C143" s="170"/>
      <c r="D143" s="170"/>
      <c r="E143" s="184" t="s">
        <v>504</v>
      </c>
      <c r="F143" s="157"/>
      <c r="G143" s="162"/>
      <c r="H143" s="157"/>
      <c r="I143" s="157"/>
      <c r="J143" s="321"/>
      <c r="K143" s="321"/>
      <c r="L143" s="321"/>
      <c r="M143" s="321"/>
      <c r="N143" s="321"/>
      <c r="O143" s="321"/>
      <c r="P143" s="281"/>
      <c r="Q143" s="321"/>
      <c r="R143" s="321"/>
      <c r="S143" s="321"/>
      <c r="T143" s="321"/>
      <c r="U143" s="322"/>
      <c r="V143" s="322"/>
      <c r="W143" s="322"/>
      <c r="X143" s="299"/>
    </row>
    <row r="144" spans="2:24" ht="26.25" customHeight="1" x14ac:dyDescent="0.25">
      <c r="B144" s="171"/>
      <c r="C144" s="171"/>
      <c r="D144" s="171"/>
      <c r="E144" s="182" t="s">
        <v>505</v>
      </c>
      <c r="F144" s="131"/>
      <c r="G144" s="159"/>
      <c r="H144" s="131"/>
      <c r="I144" s="131"/>
      <c r="J144" s="315"/>
      <c r="K144" s="315"/>
      <c r="L144" s="315"/>
      <c r="M144" s="315"/>
      <c r="N144" s="315"/>
      <c r="O144" s="315"/>
      <c r="P144" s="134"/>
      <c r="Q144" s="315"/>
      <c r="R144" s="315"/>
      <c r="S144" s="315"/>
      <c r="T144" s="315"/>
      <c r="U144" s="316"/>
      <c r="V144" s="316"/>
      <c r="W144" s="316"/>
      <c r="X144" s="302"/>
    </row>
    <row r="145" spans="2:24" ht="26.25" customHeight="1" thickBot="1" x14ac:dyDescent="0.3">
      <c r="B145" s="168"/>
      <c r="C145" s="168"/>
      <c r="D145" s="168"/>
      <c r="E145" s="185" t="s">
        <v>759</v>
      </c>
      <c r="F145" s="133"/>
      <c r="G145" s="163"/>
      <c r="H145" s="133"/>
      <c r="I145" s="133"/>
      <c r="J145" s="354"/>
      <c r="K145" s="354"/>
      <c r="L145" s="354"/>
      <c r="M145" s="354"/>
      <c r="N145" s="354"/>
      <c r="O145" s="354"/>
      <c r="P145" s="288"/>
      <c r="Q145" s="354"/>
      <c r="R145" s="354"/>
      <c r="S145" s="354"/>
      <c r="T145" s="354"/>
      <c r="U145" s="355"/>
      <c r="V145" s="355"/>
      <c r="W145" s="355"/>
      <c r="X145" s="305"/>
    </row>
    <row r="146" spans="2:24" ht="26.25" customHeight="1" x14ac:dyDescent="0.25">
      <c r="B146" s="172"/>
      <c r="C146" s="172"/>
      <c r="D146" s="172"/>
      <c r="E146" s="181" t="s">
        <v>506</v>
      </c>
      <c r="F146" s="132"/>
      <c r="G146" s="158"/>
      <c r="H146" s="132"/>
      <c r="I146" s="132"/>
      <c r="J146" s="312"/>
      <c r="K146" s="312"/>
      <c r="L146" s="312"/>
      <c r="M146" s="312"/>
      <c r="N146" s="312"/>
      <c r="O146" s="312"/>
      <c r="P146" s="291"/>
      <c r="Q146" s="312"/>
      <c r="R146" s="312"/>
      <c r="S146" s="312"/>
      <c r="T146" s="312"/>
      <c r="U146" s="313"/>
      <c r="V146" s="313"/>
      <c r="W146" s="313"/>
      <c r="X146" s="308"/>
    </row>
    <row r="147" spans="2:24" ht="26.25" customHeight="1" x14ac:dyDescent="0.25">
      <c r="B147" s="171"/>
      <c r="C147" s="171"/>
      <c r="D147" s="171"/>
      <c r="E147" s="182" t="s">
        <v>507</v>
      </c>
      <c r="F147" s="131"/>
      <c r="G147" s="159"/>
      <c r="H147" s="131"/>
      <c r="I147" s="131"/>
      <c r="J147" s="315"/>
      <c r="K147" s="315"/>
      <c r="L147" s="315"/>
      <c r="M147" s="315"/>
      <c r="N147" s="315"/>
      <c r="O147" s="315"/>
      <c r="P147" s="134"/>
      <c r="Q147" s="315"/>
      <c r="R147" s="315"/>
      <c r="S147" s="315"/>
      <c r="T147" s="315"/>
      <c r="U147" s="316"/>
      <c r="V147" s="316"/>
      <c r="W147" s="316"/>
      <c r="X147" s="302"/>
    </row>
    <row r="148" spans="2:24" ht="26.25" customHeight="1" thickBot="1" x14ac:dyDescent="0.3">
      <c r="B148" s="174"/>
      <c r="C148" s="174"/>
      <c r="D148" s="174"/>
      <c r="E148" s="183" t="s">
        <v>760</v>
      </c>
      <c r="F148" s="160"/>
      <c r="G148" s="161"/>
      <c r="H148" s="160"/>
      <c r="I148" s="160"/>
      <c r="J148" s="318"/>
      <c r="K148" s="318"/>
      <c r="L148" s="318"/>
      <c r="M148" s="318"/>
      <c r="N148" s="318"/>
      <c r="O148" s="318"/>
      <c r="P148" s="294"/>
      <c r="Q148" s="318"/>
      <c r="R148" s="318"/>
      <c r="S148" s="318"/>
      <c r="T148" s="318"/>
      <c r="U148" s="319"/>
      <c r="V148" s="319"/>
      <c r="W148" s="319"/>
      <c r="X148" s="311"/>
    </row>
    <row r="149" spans="2:24" ht="26.25" customHeight="1" x14ac:dyDescent="0.25">
      <c r="B149" s="170"/>
      <c r="C149" s="170"/>
      <c r="D149" s="170"/>
      <c r="E149" s="184" t="s">
        <v>508</v>
      </c>
      <c r="F149" s="157"/>
      <c r="G149" s="157"/>
      <c r="H149" s="157"/>
      <c r="I149" s="157"/>
      <c r="J149" s="281"/>
      <c r="K149" s="281"/>
      <c r="L149" s="281"/>
      <c r="M149" s="281"/>
      <c r="N149" s="281"/>
      <c r="O149" s="281"/>
      <c r="P149" s="281"/>
      <c r="Q149" s="281"/>
      <c r="R149" s="281"/>
      <c r="S149" s="281"/>
      <c r="T149" s="281"/>
      <c r="U149" s="282"/>
      <c r="V149" s="282"/>
      <c r="W149" s="282"/>
      <c r="X149" s="283"/>
    </row>
    <row r="150" spans="2:24" ht="26.25" customHeight="1" x14ac:dyDescent="0.25">
      <c r="B150" s="171"/>
      <c r="C150" s="171"/>
      <c r="D150" s="171"/>
      <c r="E150" s="182" t="s">
        <v>509</v>
      </c>
      <c r="F150" s="131"/>
      <c r="G150" s="131"/>
      <c r="H150" s="131"/>
      <c r="I150" s="131"/>
      <c r="J150" s="134"/>
      <c r="K150" s="134"/>
      <c r="L150" s="134"/>
      <c r="M150" s="134"/>
      <c r="N150" s="134"/>
      <c r="O150" s="134"/>
      <c r="P150" s="134"/>
      <c r="Q150" s="134"/>
      <c r="R150" s="134"/>
      <c r="S150" s="134"/>
      <c r="T150" s="134"/>
      <c r="U150" s="285"/>
      <c r="V150" s="285"/>
      <c r="W150" s="285"/>
      <c r="X150" s="286"/>
    </row>
    <row r="151" spans="2:24" ht="26.25" customHeight="1" thickBot="1" x14ac:dyDescent="0.3">
      <c r="B151" s="168"/>
      <c r="C151" s="168"/>
      <c r="D151" s="168"/>
      <c r="E151" s="185" t="s">
        <v>761</v>
      </c>
      <c r="F151" s="133"/>
      <c r="G151" s="133"/>
      <c r="H151" s="133"/>
      <c r="I151" s="133"/>
      <c r="J151" s="288"/>
      <c r="K151" s="288"/>
      <c r="L151" s="288"/>
      <c r="M151" s="288"/>
      <c r="N151" s="288"/>
      <c r="O151" s="288"/>
      <c r="P151" s="288"/>
      <c r="Q151" s="288"/>
      <c r="R151" s="288"/>
      <c r="S151" s="288"/>
      <c r="T151" s="288"/>
      <c r="U151" s="289"/>
      <c r="V151" s="289"/>
      <c r="W151" s="289"/>
      <c r="X151" s="290"/>
    </row>
    <row r="152" spans="2:24" ht="26.25" customHeight="1" x14ac:dyDescent="0.25">
      <c r="B152" s="172"/>
      <c r="C152" s="172"/>
      <c r="D152" s="172"/>
      <c r="E152" s="181" t="s">
        <v>510</v>
      </c>
      <c r="F152" s="132"/>
      <c r="G152" s="132"/>
      <c r="H152" s="132"/>
      <c r="I152" s="132"/>
      <c r="J152" s="291"/>
      <c r="K152" s="291"/>
      <c r="L152" s="291"/>
      <c r="M152" s="291"/>
      <c r="N152" s="291"/>
      <c r="O152" s="291"/>
      <c r="P152" s="291"/>
      <c r="Q152" s="291"/>
      <c r="R152" s="291"/>
      <c r="S152" s="291"/>
      <c r="T152" s="291"/>
      <c r="U152" s="292"/>
      <c r="V152" s="292"/>
      <c r="W152" s="292"/>
      <c r="X152" s="293"/>
    </row>
    <row r="153" spans="2:24" ht="26.25" customHeight="1" x14ac:dyDescent="0.25">
      <c r="B153" s="171"/>
      <c r="C153" s="171"/>
      <c r="D153" s="171"/>
      <c r="E153" s="182" t="s">
        <v>511</v>
      </c>
      <c r="F153" s="131"/>
      <c r="G153" s="131"/>
      <c r="H153" s="131"/>
      <c r="I153" s="131"/>
      <c r="J153" s="134"/>
      <c r="K153" s="134"/>
      <c r="L153" s="134"/>
      <c r="M153" s="134"/>
      <c r="N153" s="134"/>
      <c r="O153" s="134"/>
      <c r="P153" s="134"/>
      <c r="Q153" s="134"/>
      <c r="R153" s="134"/>
      <c r="S153" s="134"/>
      <c r="T153" s="134"/>
      <c r="U153" s="285"/>
      <c r="V153" s="285"/>
      <c r="W153" s="285"/>
      <c r="X153" s="286"/>
    </row>
    <row r="154" spans="2:24" ht="26.25" customHeight="1" thickBot="1" x14ac:dyDescent="0.3">
      <c r="B154" s="174"/>
      <c r="C154" s="174"/>
      <c r="D154" s="174"/>
      <c r="E154" s="183" t="s">
        <v>762</v>
      </c>
      <c r="F154" s="160"/>
      <c r="G154" s="160"/>
      <c r="H154" s="160"/>
      <c r="I154" s="160"/>
      <c r="J154" s="294"/>
      <c r="K154" s="294"/>
      <c r="L154" s="294"/>
      <c r="M154" s="294"/>
      <c r="N154" s="294"/>
      <c r="O154" s="294"/>
      <c r="P154" s="294"/>
      <c r="Q154" s="294"/>
      <c r="R154" s="294"/>
      <c r="S154" s="294"/>
      <c r="T154" s="294"/>
      <c r="U154" s="295"/>
      <c r="V154" s="295"/>
      <c r="W154" s="295"/>
      <c r="X154" s="296"/>
    </row>
    <row r="155" spans="2:24" ht="26.25" customHeight="1" x14ac:dyDescent="0.25">
      <c r="B155" s="170"/>
      <c r="C155" s="170"/>
      <c r="D155" s="170"/>
      <c r="E155" s="166" t="s">
        <v>512</v>
      </c>
      <c r="F155" s="157"/>
      <c r="G155" s="157"/>
      <c r="H155" s="157"/>
      <c r="I155" s="157"/>
      <c r="J155" s="281"/>
      <c r="K155" s="281"/>
      <c r="L155" s="281"/>
      <c r="M155" s="281"/>
      <c r="N155" s="281"/>
      <c r="O155" s="281"/>
      <c r="P155" s="281"/>
      <c r="Q155" s="281"/>
      <c r="R155" s="281"/>
      <c r="S155" s="281"/>
      <c r="T155" s="281"/>
      <c r="U155" s="282"/>
      <c r="V155" s="282"/>
      <c r="W155" s="282"/>
      <c r="X155" s="283"/>
    </row>
    <row r="156" spans="2:24" ht="26.25" customHeight="1" x14ac:dyDescent="0.25">
      <c r="B156" s="171"/>
      <c r="C156" s="171"/>
      <c r="D156" s="171"/>
      <c r="E156" s="156" t="s">
        <v>513</v>
      </c>
      <c r="F156" s="131"/>
      <c r="G156" s="131"/>
      <c r="H156" s="131"/>
      <c r="I156" s="131"/>
      <c r="J156" s="134"/>
      <c r="K156" s="134"/>
      <c r="L156" s="134"/>
      <c r="M156" s="134"/>
      <c r="N156" s="134"/>
      <c r="O156" s="134"/>
      <c r="P156" s="134"/>
      <c r="Q156" s="134"/>
      <c r="R156" s="134"/>
      <c r="S156" s="134"/>
      <c r="T156" s="134"/>
      <c r="U156" s="285"/>
      <c r="V156" s="285"/>
      <c r="W156" s="285"/>
      <c r="X156" s="286"/>
    </row>
    <row r="157" spans="2:24" ht="26.25" customHeight="1" thickBot="1" x14ac:dyDescent="0.3">
      <c r="B157" s="168"/>
      <c r="C157" s="168"/>
      <c r="D157" s="168"/>
      <c r="E157" s="169" t="s">
        <v>763</v>
      </c>
      <c r="F157" s="133"/>
      <c r="G157" s="133"/>
      <c r="H157" s="133"/>
      <c r="I157" s="133"/>
      <c r="J157" s="288"/>
      <c r="K157" s="288"/>
      <c r="L157" s="288"/>
      <c r="M157" s="288"/>
      <c r="N157" s="288"/>
      <c r="O157" s="288"/>
      <c r="P157" s="288"/>
      <c r="Q157" s="288"/>
      <c r="R157" s="288"/>
      <c r="S157" s="288"/>
      <c r="T157" s="288"/>
      <c r="U157" s="289"/>
      <c r="V157" s="289"/>
      <c r="W157" s="289"/>
      <c r="X157" s="290"/>
    </row>
    <row r="158" spans="2:24" ht="26.25" customHeight="1" x14ac:dyDescent="0.25">
      <c r="B158" s="172"/>
      <c r="C158" s="172"/>
      <c r="D158" s="172"/>
      <c r="E158" s="173" t="s">
        <v>514</v>
      </c>
      <c r="F158" s="132"/>
      <c r="G158" s="132"/>
      <c r="H158" s="132"/>
      <c r="I158" s="132"/>
      <c r="J158" s="291"/>
      <c r="K158" s="291"/>
      <c r="L158" s="291"/>
      <c r="M158" s="291"/>
      <c r="N158" s="291"/>
      <c r="O158" s="291"/>
      <c r="P158" s="291"/>
      <c r="Q158" s="291"/>
      <c r="R158" s="291"/>
      <c r="S158" s="291"/>
      <c r="T158" s="291"/>
      <c r="U158" s="292"/>
      <c r="V158" s="292"/>
      <c r="W158" s="292"/>
      <c r="X158" s="293"/>
    </row>
    <row r="159" spans="2:24" ht="26.25" customHeight="1" x14ac:dyDescent="0.25">
      <c r="B159" s="171"/>
      <c r="C159" s="171"/>
      <c r="D159" s="171"/>
      <c r="E159" s="156" t="s">
        <v>515</v>
      </c>
      <c r="F159" s="131"/>
      <c r="G159" s="131"/>
      <c r="H159" s="131"/>
      <c r="I159" s="131"/>
      <c r="J159" s="134"/>
      <c r="K159" s="134"/>
      <c r="L159" s="134"/>
      <c r="M159" s="134"/>
      <c r="N159" s="134"/>
      <c r="O159" s="134"/>
      <c r="P159" s="134"/>
      <c r="Q159" s="134"/>
      <c r="R159" s="134"/>
      <c r="S159" s="134"/>
      <c r="T159" s="134"/>
      <c r="U159" s="285"/>
      <c r="V159" s="285"/>
      <c r="W159" s="285"/>
      <c r="X159" s="286"/>
    </row>
    <row r="160" spans="2:24" ht="26.25" customHeight="1" thickBot="1" x14ac:dyDescent="0.3">
      <c r="B160" s="174"/>
      <c r="C160" s="174"/>
      <c r="D160" s="174"/>
      <c r="E160" s="175" t="s">
        <v>764</v>
      </c>
      <c r="F160" s="160"/>
      <c r="G160" s="160"/>
      <c r="H160" s="160"/>
      <c r="I160" s="160"/>
      <c r="J160" s="294"/>
      <c r="K160" s="294"/>
      <c r="L160" s="294"/>
      <c r="M160" s="294"/>
      <c r="N160" s="294"/>
      <c r="O160" s="294"/>
      <c r="P160" s="294"/>
      <c r="Q160" s="294"/>
      <c r="R160" s="294"/>
      <c r="S160" s="294"/>
      <c r="T160" s="294"/>
      <c r="U160" s="295"/>
      <c r="V160" s="295"/>
      <c r="W160" s="295"/>
      <c r="X160" s="296"/>
    </row>
    <row r="161" spans="2:24" ht="26.25" customHeight="1" x14ac:dyDescent="0.25">
      <c r="B161" s="170"/>
      <c r="C161" s="170"/>
      <c r="D161" s="170"/>
      <c r="E161" s="166" t="s">
        <v>516</v>
      </c>
      <c r="F161" s="157"/>
      <c r="G161" s="157"/>
      <c r="H161" s="157"/>
      <c r="I161" s="157"/>
      <c r="J161" s="281"/>
      <c r="K161" s="281"/>
      <c r="L161" s="281"/>
      <c r="M161" s="281"/>
      <c r="N161" s="281"/>
      <c r="O161" s="281"/>
      <c r="P161" s="281"/>
      <c r="Q161" s="281"/>
      <c r="R161" s="281"/>
      <c r="S161" s="281"/>
      <c r="T161" s="281"/>
      <c r="U161" s="282"/>
      <c r="V161" s="282"/>
      <c r="W161" s="282"/>
      <c r="X161" s="283"/>
    </row>
    <row r="162" spans="2:24" ht="26.25" customHeight="1" x14ac:dyDescent="0.25">
      <c r="B162" s="171"/>
      <c r="C162" s="171"/>
      <c r="D162" s="171"/>
      <c r="E162" s="156" t="s">
        <v>517</v>
      </c>
      <c r="F162" s="131"/>
      <c r="G162" s="131"/>
      <c r="H162" s="131"/>
      <c r="I162" s="131"/>
      <c r="J162" s="134"/>
      <c r="K162" s="134"/>
      <c r="L162" s="134"/>
      <c r="M162" s="134"/>
      <c r="N162" s="134"/>
      <c r="O162" s="134"/>
      <c r="P162" s="134"/>
      <c r="Q162" s="134"/>
      <c r="R162" s="134"/>
      <c r="S162" s="134"/>
      <c r="T162" s="134"/>
      <c r="U162" s="285"/>
      <c r="V162" s="285"/>
      <c r="W162" s="285"/>
      <c r="X162" s="286"/>
    </row>
    <row r="163" spans="2:24" ht="26.25" customHeight="1" thickBot="1" x14ac:dyDescent="0.3">
      <c r="B163" s="168"/>
      <c r="C163" s="168"/>
      <c r="D163" s="168"/>
      <c r="E163" s="169" t="s">
        <v>765</v>
      </c>
      <c r="F163" s="133"/>
      <c r="G163" s="133"/>
      <c r="H163" s="133"/>
      <c r="I163" s="133"/>
      <c r="J163" s="288"/>
      <c r="K163" s="288"/>
      <c r="L163" s="288"/>
      <c r="M163" s="288"/>
      <c r="N163" s="288"/>
      <c r="O163" s="288"/>
      <c r="P163" s="288"/>
      <c r="Q163" s="288"/>
      <c r="R163" s="288"/>
      <c r="S163" s="288"/>
      <c r="T163" s="288"/>
      <c r="U163" s="289"/>
      <c r="V163" s="289"/>
      <c r="W163" s="289"/>
      <c r="X163" s="290"/>
    </row>
    <row r="164" spans="2:24" ht="26.25" customHeight="1" x14ac:dyDescent="0.25">
      <c r="B164" s="172"/>
      <c r="C164" s="172"/>
      <c r="D164" s="172"/>
      <c r="E164" s="173" t="s">
        <v>518</v>
      </c>
      <c r="F164" s="132"/>
      <c r="G164" s="176"/>
      <c r="H164" s="132"/>
      <c r="I164" s="132"/>
      <c r="J164" s="291"/>
      <c r="K164" s="291"/>
      <c r="L164" s="291"/>
      <c r="M164" s="291"/>
      <c r="N164" s="291"/>
      <c r="O164" s="291"/>
      <c r="P164" s="291"/>
      <c r="Q164" s="291"/>
      <c r="R164" s="291"/>
      <c r="S164" s="291"/>
      <c r="T164" s="291"/>
      <c r="U164" s="292"/>
      <c r="V164" s="292"/>
      <c r="W164" s="292"/>
      <c r="X164" s="293"/>
    </row>
    <row r="165" spans="2:24" ht="26.25" customHeight="1" x14ac:dyDescent="0.25">
      <c r="B165" s="171"/>
      <c r="C165" s="171"/>
      <c r="D165" s="171"/>
      <c r="E165" s="156" t="s">
        <v>519</v>
      </c>
      <c r="F165" s="131"/>
      <c r="G165" s="177"/>
      <c r="H165" s="131"/>
      <c r="I165" s="131"/>
      <c r="J165" s="134"/>
      <c r="K165" s="134"/>
      <c r="L165" s="134"/>
      <c r="M165" s="134"/>
      <c r="N165" s="134"/>
      <c r="O165" s="134"/>
      <c r="P165" s="134"/>
      <c r="Q165" s="134"/>
      <c r="R165" s="134"/>
      <c r="S165" s="134"/>
      <c r="T165" s="134"/>
      <c r="U165" s="285"/>
      <c r="V165" s="285"/>
      <c r="W165" s="285"/>
      <c r="X165" s="286"/>
    </row>
    <row r="166" spans="2:24" ht="26.25" customHeight="1" thickBot="1" x14ac:dyDescent="0.3">
      <c r="B166" s="174"/>
      <c r="C166" s="174"/>
      <c r="D166" s="174"/>
      <c r="E166" s="175" t="s">
        <v>766</v>
      </c>
      <c r="F166" s="160"/>
      <c r="G166" s="178"/>
      <c r="H166" s="160"/>
      <c r="I166" s="160"/>
      <c r="J166" s="294"/>
      <c r="K166" s="294"/>
      <c r="L166" s="294"/>
      <c r="M166" s="294"/>
      <c r="N166" s="294"/>
      <c r="O166" s="294"/>
      <c r="P166" s="294"/>
      <c r="Q166" s="294"/>
      <c r="R166" s="294"/>
      <c r="S166" s="294"/>
      <c r="T166" s="294"/>
      <c r="U166" s="295"/>
      <c r="V166" s="295"/>
      <c r="W166" s="295"/>
      <c r="X166" s="296"/>
    </row>
    <row r="167" spans="2:24" ht="26.25" customHeight="1" x14ac:dyDescent="0.25">
      <c r="B167" s="170"/>
      <c r="C167" s="170"/>
      <c r="D167" s="170"/>
      <c r="E167" s="166" t="s">
        <v>520</v>
      </c>
      <c r="F167" s="157"/>
      <c r="G167" s="179"/>
      <c r="H167" s="157"/>
      <c r="I167" s="157"/>
      <c r="J167" s="281"/>
      <c r="K167" s="281"/>
      <c r="L167" s="281"/>
      <c r="M167" s="281"/>
      <c r="N167" s="281"/>
      <c r="O167" s="281"/>
      <c r="P167" s="281"/>
      <c r="Q167" s="281"/>
      <c r="R167" s="281"/>
      <c r="S167" s="281"/>
      <c r="T167" s="281"/>
      <c r="U167" s="282"/>
      <c r="V167" s="282"/>
      <c r="W167" s="282"/>
      <c r="X167" s="283"/>
    </row>
    <row r="168" spans="2:24" ht="26.25" customHeight="1" x14ac:dyDescent="0.25">
      <c r="B168" s="171"/>
      <c r="C168" s="171"/>
      <c r="D168" s="171"/>
      <c r="E168" s="156" t="s">
        <v>521</v>
      </c>
      <c r="F168" s="131"/>
      <c r="G168" s="177"/>
      <c r="H168" s="131"/>
      <c r="I168" s="131"/>
      <c r="J168" s="134"/>
      <c r="K168" s="134"/>
      <c r="L168" s="134"/>
      <c r="M168" s="134"/>
      <c r="N168" s="134"/>
      <c r="O168" s="134"/>
      <c r="P168" s="134"/>
      <c r="Q168" s="134"/>
      <c r="R168" s="134"/>
      <c r="S168" s="134"/>
      <c r="T168" s="134"/>
      <c r="U168" s="285"/>
      <c r="V168" s="285"/>
      <c r="W168" s="285"/>
      <c r="X168" s="286"/>
    </row>
    <row r="169" spans="2:24" ht="26.25" customHeight="1" thickBot="1" x14ac:dyDescent="0.3">
      <c r="B169" s="168"/>
      <c r="C169" s="168"/>
      <c r="D169" s="168"/>
      <c r="E169" s="169" t="s">
        <v>767</v>
      </c>
      <c r="F169" s="133"/>
      <c r="G169" s="180"/>
      <c r="H169" s="133"/>
      <c r="I169" s="133"/>
      <c r="J169" s="288"/>
      <c r="K169" s="288"/>
      <c r="L169" s="288"/>
      <c r="M169" s="288"/>
      <c r="N169" s="288"/>
      <c r="O169" s="288"/>
      <c r="P169" s="288"/>
      <c r="Q169" s="288"/>
      <c r="R169" s="288"/>
      <c r="S169" s="288"/>
      <c r="T169" s="288"/>
      <c r="U169" s="289"/>
      <c r="V169" s="289"/>
      <c r="W169" s="289"/>
      <c r="X169" s="290"/>
    </row>
    <row r="170" spans="2:24" ht="26.25" customHeight="1" x14ac:dyDescent="0.25">
      <c r="B170" s="172"/>
      <c r="C170" s="172"/>
      <c r="D170" s="172"/>
      <c r="E170" s="173" t="s">
        <v>522</v>
      </c>
      <c r="F170" s="132"/>
      <c r="G170" s="176"/>
      <c r="H170" s="132"/>
      <c r="I170" s="132"/>
      <c r="J170" s="291"/>
      <c r="K170" s="291"/>
      <c r="L170" s="291"/>
      <c r="M170" s="291"/>
      <c r="N170" s="291"/>
      <c r="O170" s="291"/>
      <c r="P170" s="291"/>
      <c r="Q170" s="291"/>
      <c r="R170" s="291"/>
      <c r="S170" s="291"/>
      <c r="T170" s="291"/>
      <c r="U170" s="292"/>
      <c r="V170" s="292"/>
      <c r="W170" s="292"/>
      <c r="X170" s="293"/>
    </row>
    <row r="171" spans="2:24" ht="26.25" customHeight="1" x14ac:dyDescent="0.25">
      <c r="B171" s="171"/>
      <c r="C171" s="171"/>
      <c r="D171" s="171"/>
      <c r="E171" s="156" t="s">
        <v>523</v>
      </c>
      <c r="F171" s="131"/>
      <c r="G171" s="177"/>
      <c r="H171" s="131"/>
      <c r="I171" s="131"/>
      <c r="J171" s="134"/>
      <c r="K171" s="134"/>
      <c r="L171" s="134"/>
      <c r="M171" s="134"/>
      <c r="N171" s="134"/>
      <c r="O171" s="134"/>
      <c r="P171" s="134"/>
      <c r="Q171" s="134"/>
      <c r="R171" s="134"/>
      <c r="S171" s="134"/>
      <c r="T171" s="134"/>
      <c r="U171" s="285"/>
      <c r="V171" s="285"/>
      <c r="W171" s="285"/>
      <c r="X171" s="286"/>
    </row>
    <row r="172" spans="2:24" ht="26.25" customHeight="1" thickBot="1" x14ac:dyDescent="0.3">
      <c r="B172" s="174"/>
      <c r="C172" s="174"/>
      <c r="D172" s="174"/>
      <c r="E172" s="175" t="s">
        <v>768</v>
      </c>
      <c r="F172" s="160"/>
      <c r="G172" s="178"/>
      <c r="H172" s="160"/>
      <c r="I172" s="160"/>
      <c r="J172" s="294"/>
      <c r="K172" s="294"/>
      <c r="L172" s="294"/>
      <c r="M172" s="294"/>
      <c r="N172" s="294"/>
      <c r="O172" s="294"/>
      <c r="P172" s="294"/>
      <c r="Q172" s="294"/>
      <c r="R172" s="294"/>
      <c r="S172" s="294"/>
      <c r="T172" s="294"/>
      <c r="U172" s="295"/>
      <c r="V172" s="295"/>
      <c r="W172" s="295"/>
      <c r="X172" s="296"/>
    </row>
    <row r="173" spans="2:24" ht="26.25" customHeight="1" x14ac:dyDescent="0.25">
      <c r="B173" s="170"/>
      <c r="C173" s="170"/>
      <c r="D173" s="170"/>
      <c r="E173" s="166" t="s">
        <v>524</v>
      </c>
      <c r="F173" s="157"/>
      <c r="G173" s="157"/>
      <c r="H173" s="157"/>
      <c r="I173" s="157"/>
      <c r="J173" s="281"/>
      <c r="K173" s="281"/>
      <c r="L173" s="281"/>
      <c r="M173" s="281"/>
      <c r="N173" s="281"/>
      <c r="O173" s="281"/>
      <c r="P173" s="281"/>
      <c r="Q173" s="281"/>
      <c r="R173" s="281"/>
      <c r="S173" s="281"/>
      <c r="T173" s="281"/>
      <c r="U173" s="282"/>
      <c r="V173" s="282"/>
      <c r="W173" s="282"/>
      <c r="X173" s="283"/>
    </row>
    <row r="174" spans="2:24" ht="26.25" customHeight="1" x14ac:dyDescent="0.25">
      <c r="B174" s="171"/>
      <c r="C174" s="171"/>
      <c r="D174" s="171"/>
      <c r="E174" s="156" t="s">
        <v>525</v>
      </c>
      <c r="F174" s="131"/>
      <c r="G174" s="131"/>
      <c r="H174" s="131"/>
      <c r="I174" s="131"/>
      <c r="J174" s="134"/>
      <c r="K174" s="134"/>
      <c r="L174" s="134"/>
      <c r="M174" s="134"/>
      <c r="N174" s="134"/>
      <c r="O174" s="134"/>
      <c r="P174" s="134"/>
      <c r="Q174" s="134"/>
      <c r="R174" s="134"/>
      <c r="S174" s="134"/>
      <c r="T174" s="134"/>
      <c r="U174" s="285"/>
      <c r="V174" s="285"/>
      <c r="W174" s="285"/>
      <c r="X174" s="286"/>
    </row>
    <row r="175" spans="2:24" ht="26.25" customHeight="1" thickBot="1" x14ac:dyDescent="0.3">
      <c r="B175" s="168"/>
      <c r="C175" s="168"/>
      <c r="D175" s="168"/>
      <c r="E175" s="169" t="s">
        <v>769</v>
      </c>
      <c r="F175" s="133"/>
      <c r="G175" s="133"/>
      <c r="H175" s="133"/>
      <c r="I175" s="133"/>
      <c r="J175" s="288"/>
      <c r="K175" s="288"/>
      <c r="L175" s="288"/>
      <c r="M175" s="288"/>
      <c r="N175" s="288"/>
      <c r="O175" s="288"/>
      <c r="P175" s="288"/>
      <c r="Q175" s="288"/>
      <c r="R175" s="288"/>
      <c r="S175" s="288"/>
      <c r="T175" s="288"/>
      <c r="U175" s="289"/>
      <c r="V175" s="289"/>
      <c r="W175" s="289"/>
      <c r="X175" s="290"/>
    </row>
    <row r="176" spans="2:24" ht="26.25" customHeight="1" x14ac:dyDescent="0.25">
      <c r="B176" s="172"/>
      <c r="C176" s="172"/>
      <c r="D176" s="172"/>
      <c r="E176" s="173" t="s">
        <v>526</v>
      </c>
      <c r="F176" s="158"/>
      <c r="G176" s="158"/>
      <c r="H176" s="132"/>
      <c r="I176" s="132"/>
      <c r="J176" s="291"/>
      <c r="K176" s="291"/>
      <c r="L176" s="291"/>
      <c r="M176" s="291"/>
      <c r="N176" s="291"/>
      <c r="O176" s="291"/>
      <c r="P176" s="291"/>
      <c r="Q176" s="291"/>
      <c r="R176" s="291"/>
      <c r="S176" s="291"/>
      <c r="T176" s="291"/>
      <c r="U176" s="292"/>
      <c r="V176" s="292"/>
      <c r="W176" s="292"/>
      <c r="X176" s="293"/>
    </row>
    <row r="177" spans="2:24" ht="26.25" customHeight="1" x14ac:dyDescent="0.25">
      <c r="B177" s="171"/>
      <c r="C177" s="171"/>
      <c r="D177" s="171"/>
      <c r="E177" s="156" t="s">
        <v>527</v>
      </c>
      <c r="F177" s="159"/>
      <c r="G177" s="159"/>
      <c r="H177" s="131"/>
      <c r="I177" s="131"/>
      <c r="J177" s="134"/>
      <c r="K177" s="134"/>
      <c r="L177" s="134"/>
      <c r="M177" s="134"/>
      <c r="N177" s="134"/>
      <c r="O177" s="134"/>
      <c r="P177" s="134"/>
      <c r="Q177" s="134"/>
      <c r="R177" s="134"/>
      <c r="S177" s="134"/>
      <c r="T177" s="134"/>
      <c r="U177" s="285"/>
      <c r="V177" s="285"/>
      <c r="W177" s="285"/>
      <c r="X177" s="286"/>
    </row>
    <row r="178" spans="2:24" ht="26.25" customHeight="1" thickBot="1" x14ac:dyDescent="0.3">
      <c r="B178" s="174"/>
      <c r="C178" s="174"/>
      <c r="D178" s="174"/>
      <c r="E178" s="175" t="s">
        <v>770</v>
      </c>
      <c r="F178" s="161"/>
      <c r="G178" s="161"/>
      <c r="H178" s="160"/>
      <c r="I178" s="160"/>
      <c r="J178" s="294"/>
      <c r="K178" s="294"/>
      <c r="L178" s="294"/>
      <c r="M178" s="294"/>
      <c r="N178" s="294"/>
      <c r="O178" s="294"/>
      <c r="P178" s="294"/>
      <c r="Q178" s="294"/>
      <c r="R178" s="358"/>
      <c r="S178" s="294"/>
      <c r="T178" s="294"/>
      <c r="U178" s="295"/>
      <c r="V178" s="295"/>
      <c r="W178" s="295"/>
      <c r="X178" s="320"/>
    </row>
    <row r="179" spans="2:24" ht="26.25" customHeight="1" x14ac:dyDescent="0.25">
      <c r="B179" s="170"/>
      <c r="C179" s="170"/>
      <c r="D179" s="170"/>
      <c r="E179" s="166" t="s">
        <v>528</v>
      </c>
      <c r="F179" s="157"/>
      <c r="G179" s="157"/>
      <c r="H179" s="157"/>
      <c r="I179" s="157"/>
      <c r="J179" s="281"/>
      <c r="K179" s="281"/>
      <c r="L179" s="281"/>
      <c r="M179" s="281"/>
      <c r="N179" s="281"/>
      <c r="O179" s="281"/>
      <c r="P179" s="281"/>
      <c r="Q179" s="281"/>
      <c r="R179" s="281"/>
      <c r="S179" s="281"/>
      <c r="T179" s="281"/>
      <c r="U179" s="282"/>
      <c r="V179" s="282"/>
      <c r="W179" s="282"/>
      <c r="X179" s="283"/>
    </row>
    <row r="180" spans="2:24" ht="26.25" customHeight="1" x14ac:dyDescent="0.25">
      <c r="B180" s="171"/>
      <c r="C180" s="171"/>
      <c r="D180" s="171"/>
      <c r="E180" s="156" t="s">
        <v>529</v>
      </c>
      <c r="F180" s="131"/>
      <c r="G180" s="131"/>
      <c r="H180" s="131"/>
      <c r="I180" s="131"/>
      <c r="J180" s="134"/>
      <c r="K180" s="134"/>
      <c r="L180" s="134"/>
      <c r="M180" s="134"/>
      <c r="N180" s="134"/>
      <c r="O180" s="134"/>
      <c r="P180" s="134"/>
      <c r="Q180" s="134"/>
      <c r="R180" s="134"/>
      <c r="S180" s="134"/>
      <c r="T180" s="134"/>
      <c r="U180" s="285"/>
      <c r="V180" s="285"/>
      <c r="W180" s="285"/>
      <c r="X180" s="286"/>
    </row>
    <row r="181" spans="2:24" ht="26.25" customHeight="1" thickBot="1" x14ac:dyDescent="0.3">
      <c r="B181" s="168"/>
      <c r="C181" s="168"/>
      <c r="D181" s="168"/>
      <c r="E181" s="169" t="s">
        <v>771</v>
      </c>
      <c r="F181" s="133"/>
      <c r="G181" s="133"/>
      <c r="H181" s="133"/>
      <c r="I181" s="133"/>
      <c r="J181" s="288"/>
      <c r="K181" s="288"/>
      <c r="L181" s="288"/>
      <c r="M181" s="288"/>
      <c r="N181" s="288"/>
      <c r="O181" s="288"/>
      <c r="P181" s="288"/>
      <c r="Q181" s="288"/>
      <c r="R181" s="288"/>
      <c r="S181" s="288"/>
      <c r="T181" s="288"/>
      <c r="U181" s="289"/>
      <c r="V181" s="289"/>
      <c r="W181" s="289"/>
      <c r="X181" s="290"/>
    </row>
    <row r="182" spans="2:24" ht="26.25" customHeight="1" x14ac:dyDescent="0.25">
      <c r="B182" s="172"/>
      <c r="C182" s="172"/>
      <c r="D182" s="172"/>
      <c r="E182" s="173" t="s">
        <v>530</v>
      </c>
      <c r="F182" s="132"/>
      <c r="G182" s="132"/>
      <c r="H182" s="132"/>
      <c r="I182" s="132"/>
      <c r="J182" s="291"/>
      <c r="K182" s="291"/>
      <c r="L182" s="291"/>
      <c r="M182" s="291"/>
      <c r="N182" s="291"/>
      <c r="O182" s="291"/>
      <c r="P182" s="291"/>
      <c r="Q182" s="291"/>
      <c r="R182" s="291"/>
      <c r="S182" s="291"/>
      <c r="T182" s="291"/>
      <c r="U182" s="292"/>
      <c r="V182" s="292"/>
      <c r="W182" s="292"/>
      <c r="X182" s="293"/>
    </row>
    <row r="183" spans="2:24" ht="26.25" customHeight="1" x14ac:dyDescent="0.25">
      <c r="B183" s="171"/>
      <c r="C183" s="171"/>
      <c r="D183" s="171"/>
      <c r="E183" s="156" t="s">
        <v>531</v>
      </c>
      <c r="F183" s="131"/>
      <c r="G183" s="131"/>
      <c r="H183" s="131"/>
      <c r="I183" s="131"/>
      <c r="J183" s="134"/>
      <c r="K183" s="134"/>
      <c r="L183" s="134"/>
      <c r="M183" s="134"/>
      <c r="N183" s="134"/>
      <c r="O183" s="134"/>
      <c r="P183" s="134"/>
      <c r="Q183" s="134"/>
      <c r="R183" s="134"/>
      <c r="S183" s="134"/>
      <c r="T183" s="134"/>
      <c r="U183" s="285"/>
      <c r="V183" s="285"/>
      <c r="W183" s="285"/>
      <c r="X183" s="286"/>
    </row>
    <row r="184" spans="2:24" ht="26.25" customHeight="1" thickBot="1" x14ac:dyDescent="0.3">
      <c r="B184" s="174"/>
      <c r="C184" s="174"/>
      <c r="D184" s="174"/>
      <c r="E184" s="175" t="s">
        <v>772</v>
      </c>
      <c r="F184" s="160"/>
      <c r="G184" s="160"/>
      <c r="H184" s="160"/>
      <c r="I184" s="160"/>
      <c r="J184" s="294"/>
      <c r="K184" s="294"/>
      <c r="L184" s="294"/>
      <c r="M184" s="294"/>
      <c r="N184" s="294"/>
      <c r="O184" s="294"/>
      <c r="P184" s="294"/>
      <c r="Q184" s="294"/>
      <c r="R184" s="294"/>
      <c r="S184" s="294"/>
      <c r="T184" s="294"/>
      <c r="U184" s="295"/>
      <c r="V184" s="295"/>
      <c r="W184" s="295"/>
      <c r="X184" s="296"/>
    </row>
    <row r="185" spans="2:24" ht="26.25" customHeight="1" x14ac:dyDescent="0.25">
      <c r="B185" s="170"/>
      <c r="C185" s="170"/>
      <c r="D185" s="170"/>
      <c r="E185" s="166" t="s">
        <v>532</v>
      </c>
      <c r="F185" s="157"/>
      <c r="G185" s="157"/>
      <c r="H185" s="157"/>
      <c r="I185" s="157"/>
      <c r="J185" s="281"/>
      <c r="K185" s="281"/>
      <c r="L185" s="281"/>
      <c r="M185" s="281"/>
      <c r="N185" s="281"/>
      <c r="O185" s="281"/>
      <c r="P185" s="281"/>
      <c r="Q185" s="281"/>
      <c r="R185" s="281"/>
      <c r="S185" s="281"/>
      <c r="T185" s="281"/>
      <c r="U185" s="282"/>
      <c r="V185" s="282"/>
      <c r="W185" s="282"/>
      <c r="X185" s="283"/>
    </row>
    <row r="186" spans="2:24" ht="26.25" customHeight="1" x14ac:dyDescent="0.25">
      <c r="B186" s="171"/>
      <c r="C186" s="171"/>
      <c r="D186" s="171"/>
      <c r="E186" s="156" t="s">
        <v>533</v>
      </c>
      <c r="F186" s="131"/>
      <c r="G186" s="131"/>
      <c r="H186" s="131"/>
      <c r="I186" s="131"/>
      <c r="J186" s="134"/>
      <c r="K186" s="134"/>
      <c r="L186" s="134"/>
      <c r="M186" s="134"/>
      <c r="N186" s="134"/>
      <c r="O186" s="134"/>
      <c r="P186" s="134"/>
      <c r="Q186" s="134"/>
      <c r="R186" s="134"/>
      <c r="S186" s="134"/>
      <c r="T186" s="134"/>
      <c r="U186" s="285"/>
      <c r="V186" s="285"/>
      <c r="W186" s="285"/>
      <c r="X186" s="286"/>
    </row>
    <row r="187" spans="2:24" ht="26.25" customHeight="1" thickBot="1" x14ac:dyDescent="0.3">
      <c r="B187" s="168"/>
      <c r="C187" s="168"/>
      <c r="D187" s="168"/>
      <c r="E187" s="169" t="s">
        <v>773</v>
      </c>
      <c r="F187" s="133"/>
      <c r="G187" s="133"/>
      <c r="H187" s="133"/>
      <c r="I187" s="133"/>
      <c r="J187" s="288"/>
      <c r="K187" s="288"/>
      <c r="L187" s="288"/>
      <c r="M187" s="288"/>
      <c r="N187" s="288"/>
      <c r="O187" s="288"/>
      <c r="P187" s="288"/>
      <c r="Q187" s="288"/>
      <c r="R187" s="288"/>
      <c r="S187" s="288"/>
      <c r="T187" s="288"/>
      <c r="U187" s="289"/>
      <c r="V187" s="289"/>
      <c r="W187" s="289"/>
      <c r="X187" s="290"/>
    </row>
    <row r="188" spans="2:24" ht="26.25" customHeight="1" x14ac:dyDescent="0.25">
      <c r="B188" s="172"/>
      <c r="C188" s="172"/>
      <c r="D188" s="172"/>
      <c r="E188" s="173" t="s">
        <v>534</v>
      </c>
      <c r="F188" s="132"/>
      <c r="G188" s="132"/>
      <c r="H188" s="132"/>
      <c r="I188" s="132"/>
      <c r="J188" s="291"/>
      <c r="K188" s="291"/>
      <c r="L188" s="291"/>
      <c r="M188" s="291"/>
      <c r="N188" s="291"/>
      <c r="O188" s="291"/>
      <c r="P188" s="291"/>
      <c r="Q188" s="291"/>
      <c r="R188" s="291"/>
      <c r="S188" s="291"/>
      <c r="T188" s="291"/>
      <c r="U188" s="292"/>
      <c r="V188" s="292"/>
      <c r="W188" s="292"/>
      <c r="X188" s="293"/>
    </row>
    <row r="189" spans="2:24" ht="26.25" customHeight="1" x14ac:dyDescent="0.25">
      <c r="B189" s="171"/>
      <c r="C189" s="171"/>
      <c r="D189" s="171"/>
      <c r="E189" s="156" t="s">
        <v>535</v>
      </c>
      <c r="F189" s="131"/>
      <c r="G189" s="131"/>
      <c r="H189" s="131"/>
      <c r="I189" s="131"/>
      <c r="J189" s="134"/>
      <c r="K189" s="134"/>
      <c r="L189" s="134"/>
      <c r="M189" s="134"/>
      <c r="N189" s="134"/>
      <c r="O189" s="134"/>
      <c r="P189" s="134"/>
      <c r="Q189" s="134"/>
      <c r="R189" s="134"/>
      <c r="S189" s="134"/>
      <c r="T189" s="134"/>
      <c r="U189" s="285"/>
      <c r="V189" s="285"/>
      <c r="W189" s="285"/>
      <c r="X189" s="286"/>
    </row>
    <row r="190" spans="2:24" ht="26.25" customHeight="1" thickBot="1" x14ac:dyDescent="0.3">
      <c r="B190" s="174"/>
      <c r="C190" s="174"/>
      <c r="D190" s="174"/>
      <c r="E190" s="175" t="s">
        <v>774</v>
      </c>
      <c r="F190" s="160"/>
      <c r="G190" s="160"/>
      <c r="H190" s="160"/>
      <c r="I190" s="160"/>
      <c r="J190" s="294"/>
      <c r="K190" s="294"/>
      <c r="L190" s="294"/>
      <c r="M190" s="294"/>
      <c r="N190" s="294"/>
      <c r="O190" s="294"/>
      <c r="P190" s="294"/>
      <c r="Q190" s="294"/>
      <c r="R190" s="294"/>
      <c r="S190" s="294"/>
      <c r="T190" s="294"/>
      <c r="U190" s="295"/>
      <c r="V190" s="295"/>
      <c r="W190" s="295"/>
      <c r="X190" s="296"/>
    </row>
    <row r="191" spans="2:24" ht="26.25" customHeight="1" x14ac:dyDescent="0.25">
      <c r="B191" s="170"/>
      <c r="C191" s="170"/>
      <c r="D191" s="170"/>
      <c r="E191" s="166" t="s">
        <v>536</v>
      </c>
      <c r="F191" s="157"/>
      <c r="G191" s="157"/>
      <c r="H191" s="157"/>
      <c r="I191" s="157"/>
      <c r="J191" s="281"/>
      <c r="K191" s="281"/>
      <c r="L191" s="281"/>
      <c r="M191" s="281"/>
      <c r="N191" s="281"/>
      <c r="O191" s="281"/>
      <c r="P191" s="281"/>
      <c r="Q191" s="281"/>
      <c r="R191" s="281"/>
      <c r="S191" s="281"/>
      <c r="T191" s="281"/>
      <c r="U191" s="282"/>
      <c r="V191" s="282"/>
      <c r="W191" s="282"/>
      <c r="X191" s="283"/>
    </row>
    <row r="192" spans="2:24" ht="26.25" customHeight="1" x14ac:dyDescent="0.25">
      <c r="B192" s="171"/>
      <c r="C192" s="171"/>
      <c r="D192" s="171"/>
      <c r="E192" s="156" t="s">
        <v>537</v>
      </c>
      <c r="F192" s="131"/>
      <c r="G192" s="131"/>
      <c r="H192" s="131"/>
      <c r="I192" s="131"/>
      <c r="J192" s="134"/>
      <c r="K192" s="134"/>
      <c r="L192" s="134"/>
      <c r="M192" s="134"/>
      <c r="N192" s="134"/>
      <c r="O192" s="134"/>
      <c r="P192" s="134"/>
      <c r="Q192" s="134"/>
      <c r="R192" s="134"/>
      <c r="S192" s="134"/>
      <c r="T192" s="134"/>
      <c r="U192" s="285"/>
      <c r="V192" s="285"/>
      <c r="W192" s="285"/>
      <c r="X192" s="286"/>
    </row>
    <row r="193" spans="2:24" ht="26.25" customHeight="1" thickBot="1" x14ac:dyDescent="0.3">
      <c r="B193" s="168"/>
      <c r="C193" s="168"/>
      <c r="D193" s="168"/>
      <c r="E193" s="169" t="s">
        <v>775</v>
      </c>
      <c r="F193" s="133"/>
      <c r="G193" s="133"/>
      <c r="H193" s="133"/>
      <c r="I193" s="133"/>
      <c r="J193" s="288"/>
      <c r="K193" s="288"/>
      <c r="L193" s="288"/>
      <c r="M193" s="288"/>
      <c r="N193" s="288"/>
      <c r="O193" s="288"/>
      <c r="P193" s="288"/>
      <c r="Q193" s="288"/>
      <c r="R193" s="288"/>
      <c r="S193" s="288"/>
      <c r="T193" s="288"/>
      <c r="U193" s="289"/>
      <c r="V193" s="289"/>
      <c r="W193" s="289"/>
      <c r="X193" s="290"/>
    </row>
    <row r="194" spans="2:24" ht="26.25" customHeight="1" x14ac:dyDescent="0.25">
      <c r="B194" s="172"/>
      <c r="C194" s="172"/>
      <c r="D194" s="172"/>
      <c r="E194" s="173" t="s">
        <v>538</v>
      </c>
      <c r="F194" s="132"/>
      <c r="G194" s="132"/>
      <c r="H194" s="132"/>
      <c r="I194" s="132"/>
      <c r="J194" s="291"/>
      <c r="K194" s="291"/>
      <c r="L194" s="291"/>
      <c r="M194" s="291"/>
      <c r="N194" s="291"/>
      <c r="O194" s="291"/>
      <c r="P194" s="291"/>
      <c r="Q194" s="291"/>
      <c r="R194" s="291"/>
      <c r="S194" s="291"/>
      <c r="T194" s="291"/>
      <c r="U194" s="292"/>
      <c r="V194" s="292"/>
      <c r="W194" s="292"/>
      <c r="X194" s="293"/>
    </row>
    <row r="195" spans="2:24" ht="26.25" customHeight="1" x14ac:dyDescent="0.25">
      <c r="B195" s="171"/>
      <c r="C195" s="171"/>
      <c r="D195" s="171"/>
      <c r="E195" s="156" t="s">
        <v>539</v>
      </c>
      <c r="F195" s="131"/>
      <c r="G195" s="131"/>
      <c r="H195" s="131"/>
      <c r="I195" s="131"/>
      <c r="J195" s="134"/>
      <c r="K195" s="134"/>
      <c r="L195" s="134"/>
      <c r="M195" s="134"/>
      <c r="N195" s="134"/>
      <c r="O195" s="134"/>
      <c r="P195" s="134"/>
      <c r="Q195" s="134"/>
      <c r="R195" s="134"/>
      <c r="S195" s="134"/>
      <c r="T195" s="134"/>
      <c r="U195" s="285"/>
      <c r="V195" s="285"/>
      <c r="W195" s="285"/>
      <c r="X195" s="286"/>
    </row>
    <row r="196" spans="2:24" ht="26.25" customHeight="1" thickBot="1" x14ac:dyDescent="0.3">
      <c r="B196" s="174"/>
      <c r="C196" s="174"/>
      <c r="D196" s="174"/>
      <c r="E196" s="175" t="s">
        <v>776</v>
      </c>
      <c r="F196" s="160"/>
      <c r="G196" s="160"/>
      <c r="H196" s="160"/>
      <c r="I196" s="160"/>
      <c r="J196" s="358"/>
      <c r="K196" s="358"/>
      <c r="L196" s="358"/>
      <c r="M196" s="358"/>
      <c r="N196" s="358"/>
      <c r="O196" s="358"/>
      <c r="P196" s="358"/>
      <c r="Q196" s="358"/>
      <c r="R196" s="358"/>
      <c r="S196" s="358"/>
      <c r="T196" s="358"/>
      <c r="U196" s="359"/>
      <c r="V196" s="359"/>
      <c r="W196" s="359"/>
      <c r="X196" s="320"/>
    </row>
    <row r="197" spans="2:24" ht="26.25" customHeight="1" x14ac:dyDescent="0.25">
      <c r="B197" s="170"/>
      <c r="C197" s="170"/>
      <c r="D197" s="170"/>
      <c r="E197" s="166" t="s">
        <v>540</v>
      </c>
      <c r="F197" s="157"/>
      <c r="G197" s="157"/>
      <c r="H197" s="157"/>
      <c r="I197" s="157"/>
      <c r="J197" s="331"/>
      <c r="K197" s="331"/>
      <c r="L197" s="331"/>
      <c r="M197" s="331"/>
      <c r="N197" s="331"/>
      <c r="O197" s="331"/>
      <c r="P197" s="331"/>
      <c r="Q197" s="331"/>
      <c r="R197" s="331"/>
      <c r="S197" s="331"/>
      <c r="T197" s="331"/>
      <c r="U197" s="332"/>
      <c r="V197" s="332"/>
      <c r="W197" s="332"/>
      <c r="X197" s="323"/>
    </row>
    <row r="198" spans="2:24" ht="26.25" customHeight="1" x14ac:dyDescent="0.25">
      <c r="B198" s="171"/>
      <c r="C198" s="171"/>
      <c r="D198" s="171"/>
      <c r="E198" s="156" t="s">
        <v>541</v>
      </c>
      <c r="F198" s="131"/>
      <c r="G198" s="131"/>
      <c r="H198" s="131"/>
      <c r="I198" s="131"/>
      <c r="J198" s="333"/>
      <c r="K198" s="333"/>
      <c r="L198" s="333"/>
      <c r="M198" s="333"/>
      <c r="N198" s="333"/>
      <c r="O198" s="333"/>
      <c r="P198" s="333"/>
      <c r="Q198" s="333"/>
      <c r="R198" s="333"/>
      <c r="S198" s="333"/>
      <c r="T198" s="333"/>
      <c r="U198" s="334"/>
      <c r="V198" s="334"/>
      <c r="W198" s="334"/>
      <c r="X198" s="324"/>
    </row>
    <row r="199" spans="2:24" ht="26.25" customHeight="1" thickBot="1" x14ac:dyDescent="0.3">
      <c r="B199" s="168"/>
      <c r="C199" s="168"/>
      <c r="D199" s="168"/>
      <c r="E199" s="169" t="s">
        <v>777</v>
      </c>
      <c r="F199" s="133"/>
      <c r="G199" s="133"/>
      <c r="H199" s="133"/>
      <c r="I199" s="133"/>
      <c r="J199" s="360"/>
      <c r="K199" s="360"/>
      <c r="L199" s="360"/>
      <c r="M199" s="360"/>
      <c r="N199" s="360"/>
      <c r="O199" s="360"/>
      <c r="P199" s="360"/>
      <c r="Q199" s="360"/>
      <c r="R199" s="360"/>
      <c r="S199" s="360"/>
      <c r="T199" s="360"/>
      <c r="U199" s="361"/>
      <c r="V199" s="361"/>
      <c r="W199" s="361"/>
      <c r="X199" s="327"/>
    </row>
    <row r="200" spans="2:24" ht="26.25" customHeight="1" x14ac:dyDescent="0.25">
      <c r="B200" s="172"/>
      <c r="C200" s="172"/>
      <c r="D200" s="172"/>
      <c r="E200" s="173" t="s">
        <v>542</v>
      </c>
      <c r="F200" s="132"/>
      <c r="G200" s="132"/>
      <c r="H200" s="132"/>
      <c r="I200" s="132"/>
      <c r="J200" s="362"/>
      <c r="K200" s="362"/>
      <c r="L200" s="362"/>
      <c r="M200" s="362"/>
      <c r="N200" s="362"/>
      <c r="O200" s="362"/>
      <c r="P200" s="362"/>
      <c r="Q200" s="362"/>
      <c r="R200" s="362"/>
      <c r="S200" s="362"/>
      <c r="T200" s="362"/>
      <c r="U200" s="363"/>
      <c r="V200" s="363"/>
      <c r="W200" s="363"/>
      <c r="X200" s="329"/>
    </row>
    <row r="201" spans="2:24" ht="26.25" customHeight="1" x14ac:dyDescent="0.25">
      <c r="B201" s="171"/>
      <c r="C201" s="171"/>
      <c r="D201" s="171"/>
      <c r="E201" s="156" t="s">
        <v>543</v>
      </c>
      <c r="F201" s="131"/>
      <c r="G201" s="131"/>
      <c r="H201" s="131"/>
      <c r="I201" s="131"/>
      <c r="J201" s="333"/>
      <c r="K201" s="333"/>
      <c r="L201" s="333"/>
      <c r="M201" s="333"/>
      <c r="N201" s="333"/>
      <c r="O201" s="333"/>
      <c r="P201" s="333"/>
      <c r="Q201" s="333"/>
      <c r="R201" s="333"/>
      <c r="S201" s="333"/>
      <c r="T201" s="333"/>
      <c r="U201" s="334"/>
      <c r="V201" s="334"/>
      <c r="W201" s="334"/>
      <c r="X201" s="324"/>
    </row>
    <row r="202" spans="2:24" ht="26.25" customHeight="1" thickBot="1" x14ac:dyDescent="0.3">
      <c r="B202" s="174"/>
      <c r="C202" s="174"/>
      <c r="D202" s="174"/>
      <c r="E202" s="175" t="s">
        <v>778</v>
      </c>
      <c r="F202" s="160"/>
      <c r="G202" s="160"/>
      <c r="H202" s="160"/>
      <c r="I202" s="160"/>
      <c r="J202" s="358"/>
      <c r="K202" s="358"/>
      <c r="L202" s="358"/>
      <c r="M202" s="358"/>
      <c r="N202" s="358"/>
      <c r="O202" s="358"/>
      <c r="P202" s="358"/>
      <c r="Q202" s="358"/>
      <c r="R202" s="358"/>
      <c r="S202" s="358"/>
      <c r="T202" s="358"/>
      <c r="U202" s="359"/>
      <c r="V202" s="359"/>
      <c r="W202" s="359"/>
      <c r="X202" s="320"/>
    </row>
    <row r="203" spans="2:24" ht="26.25" customHeight="1" x14ac:dyDescent="0.25">
      <c r="B203" s="170"/>
      <c r="C203" s="170"/>
      <c r="D203" s="170"/>
      <c r="E203" s="166" t="s">
        <v>544</v>
      </c>
      <c r="F203" s="157"/>
      <c r="G203" s="157"/>
      <c r="H203" s="157"/>
      <c r="I203" s="157"/>
      <c r="J203" s="331"/>
      <c r="K203" s="331"/>
      <c r="L203" s="331"/>
      <c r="M203" s="331"/>
      <c r="N203" s="331"/>
      <c r="O203" s="331"/>
      <c r="P203" s="331"/>
      <c r="Q203" s="331"/>
      <c r="R203" s="331"/>
      <c r="S203" s="331"/>
      <c r="T203" s="331"/>
      <c r="U203" s="332"/>
      <c r="V203" s="332"/>
      <c r="W203" s="332"/>
      <c r="X203" s="323"/>
    </row>
    <row r="204" spans="2:24" ht="26.25" customHeight="1" x14ac:dyDescent="0.25">
      <c r="B204" s="171"/>
      <c r="C204" s="171"/>
      <c r="D204" s="171"/>
      <c r="E204" s="156" t="s">
        <v>545</v>
      </c>
      <c r="F204" s="131"/>
      <c r="G204" s="131"/>
      <c r="H204" s="131"/>
      <c r="I204" s="131"/>
      <c r="J204" s="333"/>
      <c r="K204" s="333"/>
      <c r="L204" s="333"/>
      <c r="M204" s="333"/>
      <c r="N204" s="333"/>
      <c r="O204" s="333"/>
      <c r="P204" s="333"/>
      <c r="Q204" s="333"/>
      <c r="R204" s="333"/>
      <c r="S204" s="333"/>
      <c r="T204" s="333"/>
      <c r="U204" s="334"/>
      <c r="V204" s="334"/>
      <c r="W204" s="334"/>
      <c r="X204" s="324"/>
    </row>
    <row r="205" spans="2:24" ht="26.25" customHeight="1" thickBot="1" x14ac:dyDescent="0.3">
      <c r="B205" s="168"/>
      <c r="C205" s="168"/>
      <c r="D205" s="168"/>
      <c r="E205" s="169" t="s">
        <v>779</v>
      </c>
      <c r="F205" s="133"/>
      <c r="G205" s="133"/>
      <c r="H205" s="133"/>
      <c r="I205" s="133"/>
      <c r="J205" s="360"/>
      <c r="K205" s="360"/>
      <c r="L205" s="360"/>
      <c r="M205" s="360"/>
      <c r="N205" s="360"/>
      <c r="O205" s="360"/>
      <c r="P205" s="360"/>
      <c r="Q205" s="360"/>
      <c r="R205" s="360"/>
      <c r="S205" s="360"/>
      <c r="T205" s="360"/>
      <c r="U205" s="361"/>
      <c r="V205" s="361"/>
      <c r="W205" s="361"/>
      <c r="X205" s="327"/>
    </row>
    <row r="206" spans="2:24" ht="26.25" customHeight="1" x14ac:dyDescent="0.25">
      <c r="B206" s="172"/>
      <c r="C206" s="172"/>
      <c r="D206" s="172"/>
      <c r="E206" s="173" t="s">
        <v>546</v>
      </c>
      <c r="F206" s="132"/>
      <c r="G206" s="132"/>
      <c r="H206" s="132"/>
      <c r="I206" s="132"/>
      <c r="J206" s="362"/>
      <c r="K206" s="362"/>
      <c r="L206" s="350"/>
      <c r="M206" s="362"/>
      <c r="N206" s="362"/>
      <c r="O206" s="362"/>
      <c r="P206" s="362"/>
      <c r="Q206" s="362"/>
      <c r="R206" s="362"/>
      <c r="S206" s="362"/>
      <c r="T206" s="362"/>
      <c r="U206" s="363"/>
      <c r="V206" s="363"/>
      <c r="W206" s="363"/>
      <c r="X206" s="329"/>
    </row>
    <row r="207" spans="2:24" ht="26.25" customHeight="1" x14ac:dyDescent="0.25">
      <c r="B207" s="171"/>
      <c r="C207" s="171"/>
      <c r="D207" s="171"/>
      <c r="E207" s="156" t="s">
        <v>547</v>
      </c>
      <c r="F207" s="131"/>
      <c r="G207" s="131"/>
      <c r="H207" s="131"/>
      <c r="I207" s="131"/>
      <c r="J207" s="333"/>
      <c r="K207" s="333"/>
      <c r="L207" s="344"/>
      <c r="M207" s="333"/>
      <c r="N207" s="333"/>
      <c r="O207" s="333"/>
      <c r="P207" s="333"/>
      <c r="Q207" s="333"/>
      <c r="R207" s="333"/>
      <c r="S207" s="333"/>
      <c r="T207" s="333"/>
      <c r="U207" s="334"/>
      <c r="V207" s="334"/>
      <c r="W207" s="334"/>
      <c r="X207" s="324"/>
    </row>
    <row r="208" spans="2:24" ht="26.25" customHeight="1" thickBot="1" x14ac:dyDescent="0.3">
      <c r="B208" s="174"/>
      <c r="C208" s="174"/>
      <c r="D208" s="174"/>
      <c r="E208" s="175" t="s">
        <v>780</v>
      </c>
      <c r="F208" s="160"/>
      <c r="G208" s="160"/>
      <c r="H208" s="160"/>
      <c r="I208" s="160"/>
      <c r="J208" s="358"/>
      <c r="K208" s="358"/>
      <c r="L208" s="358"/>
      <c r="M208" s="358"/>
      <c r="N208" s="358"/>
      <c r="O208" s="358"/>
      <c r="P208" s="358"/>
      <c r="Q208" s="358"/>
      <c r="R208" s="358"/>
      <c r="S208" s="358"/>
      <c r="T208" s="358"/>
      <c r="U208" s="359"/>
      <c r="V208" s="359"/>
      <c r="W208" s="359"/>
      <c r="X208" s="320"/>
    </row>
    <row r="209" spans="2:24" ht="26.25" customHeight="1" x14ac:dyDescent="0.25">
      <c r="B209" s="170"/>
      <c r="C209" s="170"/>
      <c r="D209" s="170"/>
      <c r="E209" s="166" t="s">
        <v>548</v>
      </c>
      <c r="F209" s="157"/>
      <c r="G209" s="157"/>
      <c r="H209" s="157"/>
      <c r="I209" s="157"/>
      <c r="J209" s="281"/>
      <c r="K209" s="281"/>
      <c r="L209" s="281"/>
      <c r="M209" s="281"/>
      <c r="N209" s="281"/>
      <c r="O209" s="281"/>
      <c r="P209" s="281"/>
      <c r="Q209" s="281"/>
      <c r="R209" s="281"/>
      <c r="S209" s="281"/>
      <c r="T209" s="281"/>
      <c r="U209" s="282"/>
      <c r="V209" s="282"/>
      <c r="W209" s="282"/>
      <c r="X209" s="283"/>
    </row>
    <row r="210" spans="2:24" ht="26.25" customHeight="1" x14ac:dyDescent="0.25">
      <c r="B210" s="171"/>
      <c r="C210" s="171"/>
      <c r="D210" s="171"/>
      <c r="E210" s="156" t="s">
        <v>549</v>
      </c>
      <c r="F210" s="131"/>
      <c r="G210" s="131"/>
      <c r="H210" s="131"/>
      <c r="I210" s="131"/>
      <c r="J210" s="134"/>
      <c r="K210" s="134"/>
      <c r="L210" s="134"/>
      <c r="M210" s="134"/>
      <c r="N210" s="134"/>
      <c r="O210" s="134"/>
      <c r="P210" s="134"/>
      <c r="Q210" s="134"/>
      <c r="R210" s="134"/>
      <c r="S210" s="134"/>
      <c r="T210" s="134"/>
      <c r="U210" s="285"/>
      <c r="V210" s="285"/>
      <c r="W210" s="285"/>
      <c r="X210" s="286"/>
    </row>
    <row r="211" spans="2:24" ht="26.25" customHeight="1" thickBot="1" x14ac:dyDescent="0.3">
      <c r="B211" s="168"/>
      <c r="C211" s="168"/>
      <c r="D211" s="168"/>
      <c r="E211" s="169" t="s">
        <v>781</v>
      </c>
      <c r="F211" s="133"/>
      <c r="G211" s="133"/>
      <c r="H211" s="133"/>
      <c r="I211" s="133"/>
      <c r="J211" s="288"/>
      <c r="K211" s="288"/>
      <c r="L211" s="288"/>
      <c r="M211" s="288"/>
      <c r="N211" s="288"/>
      <c r="O211" s="288"/>
      <c r="P211" s="288"/>
      <c r="Q211" s="288"/>
      <c r="R211" s="288"/>
      <c r="S211" s="288"/>
      <c r="T211" s="288"/>
      <c r="U211" s="289"/>
      <c r="V211" s="289"/>
      <c r="W211" s="289"/>
      <c r="X211" s="290"/>
    </row>
    <row r="212" spans="2:24" ht="26.25" customHeight="1" x14ac:dyDescent="0.25">
      <c r="B212" s="172"/>
      <c r="C212" s="172"/>
      <c r="D212" s="172"/>
      <c r="E212" s="173" t="s">
        <v>550</v>
      </c>
      <c r="F212" s="132"/>
      <c r="G212" s="132"/>
      <c r="H212" s="132"/>
      <c r="I212" s="132"/>
      <c r="J212" s="291"/>
      <c r="K212" s="291"/>
      <c r="L212" s="291"/>
      <c r="M212" s="291"/>
      <c r="N212" s="291"/>
      <c r="O212" s="291"/>
      <c r="P212" s="291"/>
      <c r="Q212" s="291"/>
      <c r="R212" s="291"/>
      <c r="S212" s="291"/>
      <c r="T212" s="291"/>
      <c r="U212" s="292"/>
      <c r="V212" s="292"/>
      <c r="W212" s="292"/>
      <c r="X212" s="293"/>
    </row>
    <row r="213" spans="2:24" ht="26.25" customHeight="1" x14ac:dyDescent="0.25">
      <c r="B213" s="171"/>
      <c r="C213" s="171"/>
      <c r="D213" s="171"/>
      <c r="E213" s="156" t="s">
        <v>551</v>
      </c>
      <c r="F213" s="131"/>
      <c r="G213" s="131"/>
      <c r="H213" s="131"/>
      <c r="I213" s="131"/>
      <c r="J213" s="134"/>
      <c r="K213" s="134"/>
      <c r="L213" s="134"/>
      <c r="M213" s="134"/>
      <c r="N213" s="134"/>
      <c r="O213" s="134"/>
      <c r="P213" s="134"/>
      <c r="Q213" s="134"/>
      <c r="R213" s="134"/>
      <c r="S213" s="134"/>
      <c r="T213" s="134"/>
      <c r="U213" s="285"/>
      <c r="V213" s="285"/>
      <c r="W213" s="285"/>
      <c r="X213" s="286"/>
    </row>
    <row r="214" spans="2:24" ht="26.25" customHeight="1" thickBot="1" x14ac:dyDescent="0.3">
      <c r="B214" s="174"/>
      <c r="C214" s="174"/>
      <c r="D214" s="174"/>
      <c r="E214" s="175" t="s">
        <v>782</v>
      </c>
      <c r="F214" s="160"/>
      <c r="G214" s="160"/>
      <c r="H214" s="160"/>
      <c r="I214" s="160"/>
      <c r="J214" s="294"/>
      <c r="K214" s="294"/>
      <c r="L214" s="294"/>
      <c r="M214" s="294"/>
      <c r="N214" s="294"/>
      <c r="O214" s="294"/>
      <c r="P214" s="294"/>
      <c r="Q214" s="294"/>
      <c r="R214" s="294"/>
      <c r="S214" s="294"/>
      <c r="T214" s="294"/>
      <c r="U214" s="295"/>
      <c r="V214" s="295"/>
      <c r="W214" s="295"/>
      <c r="X214" s="296"/>
    </row>
    <row r="215" spans="2:24" ht="26.25" customHeight="1" x14ac:dyDescent="0.25">
      <c r="B215" s="170"/>
      <c r="C215" s="170"/>
      <c r="D215" s="170"/>
      <c r="E215" s="166" t="s">
        <v>552</v>
      </c>
      <c r="F215" s="157"/>
      <c r="G215" s="157"/>
      <c r="H215" s="157"/>
      <c r="I215" s="157"/>
      <c r="J215" s="281"/>
      <c r="K215" s="281"/>
      <c r="L215" s="281"/>
      <c r="M215" s="281"/>
      <c r="N215" s="281"/>
      <c r="O215" s="281"/>
      <c r="P215" s="281"/>
      <c r="Q215" s="281"/>
      <c r="R215" s="281"/>
      <c r="S215" s="281"/>
      <c r="T215" s="281"/>
      <c r="U215" s="282"/>
      <c r="V215" s="282"/>
      <c r="W215" s="282"/>
      <c r="X215" s="283"/>
    </row>
    <row r="216" spans="2:24" ht="26.25" customHeight="1" x14ac:dyDescent="0.25">
      <c r="B216" s="171"/>
      <c r="C216" s="171"/>
      <c r="D216" s="171"/>
      <c r="E216" s="156" t="s">
        <v>553</v>
      </c>
      <c r="F216" s="131"/>
      <c r="G216" s="131"/>
      <c r="H216" s="131"/>
      <c r="I216" s="131"/>
      <c r="J216" s="134"/>
      <c r="K216" s="134"/>
      <c r="L216" s="134"/>
      <c r="M216" s="134"/>
      <c r="N216" s="134"/>
      <c r="O216" s="134"/>
      <c r="P216" s="134"/>
      <c r="Q216" s="134"/>
      <c r="R216" s="134"/>
      <c r="S216" s="134"/>
      <c r="T216" s="134"/>
      <c r="U216" s="285"/>
      <c r="V216" s="285"/>
      <c r="W216" s="285"/>
      <c r="X216" s="286"/>
    </row>
    <row r="217" spans="2:24" ht="26.25" customHeight="1" thickBot="1" x14ac:dyDescent="0.3">
      <c r="B217" s="168"/>
      <c r="C217" s="168"/>
      <c r="D217" s="168"/>
      <c r="E217" s="169" t="s">
        <v>783</v>
      </c>
      <c r="F217" s="133"/>
      <c r="G217" s="133"/>
      <c r="H217" s="133"/>
      <c r="I217" s="133"/>
      <c r="J217" s="288"/>
      <c r="K217" s="288"/>
      <c r="L217" s="288"/>
      <c r="M217" s="288"/>
      <c r="N217" s="288"/>
      <c r="O217" s="288"/>
      <c r="P217" s="288"/>
      <c r="Q217" s="288"/>
      <c r="R217" s="288"/>
      <c r="S217" s="288"/>
      <c r="T217" s="288"/>
      <c r="U217" s="289"/>
      <c r="V217" s="289"/>
      <c r="W217" s="289"/>
      <c r="X217" s="290"/>
    </row>
    <row r="218" spans="2:24" ht="26.25" customHeight="1" x14ac:dyDescent="0.25">
      <c r="B218" s="172"/>
      <c r="C218" s="172"/>
      <c r="D218" s="172"/>
      <c r="E218" s="173" t="s">
        <v>554</v>
      </c>
      <c r="F218" s="132"/>
      <c r="G218" s="132"/>
      <c r="H218" s="132"/>
      <c r="I218" s="132"/>
      <c r="J218" s="291"/>
      <c r="K218" s="291"/>
      <c r="L218" s="291"/>
      <c r="M218" s="291"/>
      <c r="N218" s="291"/>
      <c r="O218" s="291"/>
      <c r="P218" s="291"/>
      <c r="Q218" s="291"/>
      <c r="R218" s="291"/>
      <c r="S218" s="291"/>
      <c r="T218" s="291"/>
      <c r="U218" s="292"/>
      <c r="V218" s="292"/>
      <c r="W218" s="292"/>
      <c r="X218" s="293"/>
    </row>
    <row r="219" spans="2:24" ht="26.25" customHeight="1" x14ac:dyDescent="0.25">
      <c r="B219" s="171"/>
      <c r="C219" s="171"/>
      <c r="D219" s="171"/>
      <c r="E219" s="156" t="s">
        <v>555</v>
      </c>
      <c r="F219" s="131"/>
      <c r="G219" s="131"/>
      <c r="H219" s="131"/>
      <c r="I219" s="131"/>
      <c r="J219" s="134"/>
      <c r="K219" s="134"/>
      <c r="L219" s="134"/>
      <c r="M219" s="134"/>
      <c r="N219" s="134"/>
      <c r="O219" s="134"/>
      <c r="P219" s="134"/>
      <c r="Q219" s="134"/>
      <c r="R219" s="134"/>
      <c r="S219" s="134"/>
      <c r="T219" s="134"/>
      <c r="U219" s="285"/>
      <c r="V219" s="285"/>
      <c r="W219" s="285"/>
      <c r="X219" s="286"/>
    </row>
    <row r="220" spans="2:24" ht="26.25" customHeight="1" thickBot="1" x14ac:dyDescent="0.3">
      <c r="B220" s="174"/>
      <c r="C220" s="174"/>
      <c r="D220" s="174"/>
      <c r="E220" s="175" t="s">
        <v>784</v>
      </c>
      <c r="F220" s="160"/>
      <c r="G220" s="160"/>
      <c r="H220" s="160"/>
      <c r="I220" s="160"/>
      <c r="J220" s="294"/>
      <c r="K220" s="294"/>
      <c r="L220" s="294"/>
      <c r="M220" s="294"/>
      <c r="N220" s="294"/>
      <c r="O220" s="294"/>
      <c r="P220" s="294"/>
      <c r="Q220" s="294"/>
      <c r="R220" s="294"/>
      <c r="S220" s="294"/>
      <c r="T220" s="294"/>
      <c r="U220" s="295"/>
      <c r="V220" s="295"/>
      <c r="W220" s="295"/>
      <c r="X220" s="296"/>
    </row>
    <row r="221" spans="2:24" ht="26.25" customHeight="1" x14ac:dyDescent="0.25">
      <c r="B221" s="170"/>
      <c r="C221" s="170"/>
      <c r="D221" s="170"/>
      <c r="E221" s="166" t="s">
        <v>556</v>
      </c>
      <c r="F221" s="157"/>
      <c r="G221" s="157"/>
      <c r="H221" s="157"/>
      <c r="I221" s="157"/>
      <c r="J221" s="281"/>
      <c r="K221" s="281"/>
      <c r="L221" s="281"/>
      <c r="M221" s="281"/>
      <c r="N221" s="281"/>
      <c r="O221" s="281"/>
      <c r="P221" s="281"/>
      <c r="Q221" s="281"/>
      <c r="R221" s="281"/>
      <c r="S221" s="281"/>
      <c r="T221" s="281"/>
      <c r="U221" s="282"/>
      <c r="V221" s="282"/>
      <c r="W221" s="282"/>
      <c r="X221" s="283"/>
    </row>
    <row r="222" spans="2:24" ht="26.25" customHeight="1" x14ac:dyDescent="0.25">
      <c r="B222" s="171"/>
      <c r="C222" s="171"/>
      <c r="D222" s="171"/>
      <c r="E222" s="156" t="s">
        <v>557</v>
      </c>
      <c r="F222" s="131"/>
      <c r="G222" s="131"/>
      <c r="H222" s="131"/>
      <c r="I222" s="131"/>
      <c r="J222" s="134"/>
      <c r="K222" s="134"/>
      <c r="L222" s="134"/>
      <c r="M222" s="134"/>
      <c r="N222" s="134"/>
      <c r="O222" s="134"/>
      <c r="P222" s="134"/>
      <c r="Q222" s="134"/>
      <c r="R222" s="134"/>
      <c r="S222" s="134"/>
      <c r="T222" s="134"/>
      <c r="U222" s="285"/>
      <c r="V222" s="285"/>
      <c r="W222" s="285"/>
      <c r="X222" s="286"/>
    </row>
    <row r="223" spans="2:24" ht="26.25" customHeight="1" thickBot="1" x14ac:dyDescent="0.3">
      <c r="B223" s="168"/>
      <c r="C223" s="168"/>
      <c r="D223" s="168"/>
      <c r="E223" s="169" t="s">
        <v>785</v>
      </c>
      <c r="F223" s="133"/>
      <c r="G223" s="133"/>
      <c r="H223" s="133"/>
      <c r="I223" s="133"/>
      <c r="J223" s="288"/>
      <c r="K223" s="288"/>
      <c r="L223" s="288"/>
      <c r="M223" s="288"/>
      <c r="N223" s="288"/>
      <c r="O223" s="288"/>
      <c r="P223" s="288"/>
      <c r="Q223" s="288"/>
      <c r="R223" s="288"/>
      <c r="S223" s="288"/>
      <c r="T223" s="288"/>
      <c r="U223" s="289"/>
      <c r="V223" s="289"/>
      <c r="W223" s="289"/>
      <c r="X223" s="290"/>
    </row>
    <row r="224" spans="2:24" ht="26.25" customHeight="1" x14ac:dyDescent="0.25">
      <c r="B224" s="172"/>
      <c r="C224" s="172"/>
      <c r="D224" s="172"/>
      <c r="E224" s="173" t="s">
        <v>558</v>
      </c>
      <c r="F224" s="132"/>
      <c r="G224" s="132"/>
      <c r="H224" s="132"/>
      <c r="I224" s="132"/>
      <c r="J224" s="291"/>
      <c r="K224" s="291"/>
      <c r="L224" s="291"/>
      <c r="M224" s="291"/>
      <c r="N224" s="291"/>
      <c r="O224" s="291"/>
      <c r="P224" s="291"/>
      <c r="Q224" s="291"/>
      <c r="R224" s="291"/>
      <c r="S224" s="291"/>
      <c r="T224" s="291"/>
      <c r="U224" s="292"/>
      <c r="V224" s="292"/>
      <c r="W224" s="292"/>
      <c r="X224" s="293"/>
    </row>
    <row r="225" spans="2:24" ht="26.25" customHeight="1" x14ac:dyDescent="0.25">
      <c r="B225" s="171"/>
      <c r="C225" s="171"/>
      <c r="D225" s="171"/>
      <c r="E225" s="156" t="s">
        <v>559</v>
      </c>
      <c r="F225" s="131"/>
      <c r="G225" s="131"/>
      <c r="H225" s="131"/>
      <c r="I225" s="131"/>
      <c r="J225" s="134"/>
      <c r="K225" s="134"/>
      <c r="L225" s="134"/>
      <c r="M225" s="134"/>
      <c r="N225" s="134"/>
      <c r="O225" s="134"/>
      <c r="P225" s="134"/>
      <c r="Q225" s="134"/>
      <c r="R225" s="134"/>
      <c r="S225" s="134"/>
      <c r="T225" s="134"/>
      <c r="U225" s="285"/>
      <c r="V225" s="285"/>
      <c r="W225" s="285"/>
      <c r="X225" s="286"/>
    </row>
    <row r="226" spans="2:24" ht="26.25" customHeight="1" thickBot="1" x14ac:dyDescent="0.3">
      <c r="B226" s="174"/>
      <c r="C226" s="174"/>
      <c r="D226" s="174"/>
      <c r="E226" s="175" t="s">
        <v>786</v>
      </c>
      <c r="F226" s="160"/>
      <c r="G226" s="160"/>
      <c r="H226" s="160"/>
      <c r="I226" s="160"/>
      <c r="J226" s="294"/>
      <c r="K226" s="294"/>
      <c r="L226" s="294"/>
      <c r="M226" s="294"/>
      <c r="N226" s="294"/>
      <c r="O226" s="294"/>
      <c r="P226" s="294"/>
      <c r="Q226" s="294"/>
      <c r="R226" s="294"/>
      <c r="S226" s="294"/>
      <c r="T226" s="294"/>
      <c r="U226" s="295"/>
      <c r="V226" s="295"/>
      <c r="W226" s="295"/>
      <c r="X226" s="296"/>
    </row>
    <row r="227" spans="2:24" ht="26.25" customHeight="1" x14ac:dyDescent="0.25">
      <c r="B227" s="170"/>
      <c r="C227" s="170"/>
      <c r="D227" s="170"/>
      <c r="E227" s="166" t="s">
        <v>560</v>
      </c>
      <c r="F227" s="157"/>
      <c r="G227" s="157"/>
      <c r="H227" s="157"/>
      <c r="I227" s="157"/>
      <c r="J227" s="281"/>
      <c r="K227" s="281"/>
      <c r="L227" s="281"/>
      <c r="M227" s="281"/>
      <c r="N227" s="281"/>
      <c r="O227" s="281"/>
      <c r="P227" s="281"/>
      <c r="Q227" s="281"/>
      <c r="R227" s="281"/>
      <c r="S227" s="281"/>
      <c r="T227" s="281"/>
      <c r="U227" s="282"/>
      <c r="V227" s="282"/>
      <c r="W227" s="282"/>
      <c r="X227" s="283"/>
    </row>
    <row r="228" spans="2:24" ht="26.25" customHeight="1" x14ac:dyDescent="0.25">
      <c r="B228" s="171"/>
      <c r="C228" s="171"/>
      <c r="D228" s="171"/>
      <c r="E228" s="156" t="s">
        <v>561</v>
      </c>
      <c r="F228" s="131"/>
      <c r="G228" s="131"/>
      <c r="H228" s="131"/>
      <c r="I228" s="131"/>
      <c r="J228" s="134"/>
      <c r="K228" s="134"/>
      <c r="L228" s="134"/>
      <c r="M228" s="134"/>
      <c r="N228" s="134"/>
      <c r="O228" s="134"/>
      <c r="P228" s="134"/>
      <c r="Q228" s="134"/>
      <c r="R228" s="134"/>
      <c r="S228" s="134"/>
      <c r="T228" s="134"/>
      <c r="U228" s="285"/>
      <c r="V228" s="285"/>
      <c r="W228" s="285"/>
      <c r="X228" s="286"/>
    </row>
    <row r="229" spans="2:24" ht="26.25" customHeight="1" thickBot="1" x14ac:dyDescent="0.3">
      <c r="B229" s="168"/>
      <c r="C229" s="168"/>
      <c r="D229" s="168"/>
      <c r="E229" s="169" t="s">
        <v>787</v>
      </c>
      <c r="F229" s="133"/>
      <c r="G229" s="133"/>
      <c r="H229" s="133"/>
      <c r="I229" s="133"/>
      <c r="J229" s="288"/>
      <c r="K229" s="288"/>
      <c r="L229" s="288"/>
      <c r="M229" s="288"/>
      <c r="N229" s="288"/>
      <c r="O229" s="288"/>
      <c r="P229" s="288"/>
      <c r="Q229" s="288"/>
      <c r="R229" s="288"/>
      <c r="S229" s="288"/>
      <c r="T229" s="288"/>
      <c r="U229" s="289"/>
      <c r="V229" s="289"/>
      <c r="W229" s="289"/>
      <c r="X229" s="290"/>
    </row>
    <row r="230" spans="2:24" ht="26.25" customHeight="1" x14ac:dyDescent="0.25">
      <c r="B230" s="172"/>
      <c r="C230" s="172"/>
      <c r="D230" s="172"/>
      <c r="E230" s="173" t="s">
        <v>562</v>
      </c>
      <c r="F230" s="132"/>
      <c r="G230" s="132"/>
      <c r="H230" s="132"/>
      <c r="I230" s="132"/>
      <c r="J230" s="291"/>
      <c r="K230" s="291"/>
      <c r="L230" s="291"/>
      <c r="M230" s="291"/>
      <c r="N230" s="291"/>
      <c r="O230" s="291"/>
      <c r="P230" s="291"/>
      <c r="Q230" s="291"/>
      <c r="R230" s="291"/>
      <c r="S230" s="291"/>
      <c r="T230" s="291"/>
      <c r="U230" s="292"/>
      <c r="V230" s="292"/>
      <c r="W230" s="292"/>
      <c r="X230" s="293"/>
    </row>
    <row r="231" spans="2:24" ht="26.25" customHeight="1" x14ac:dyDescent="0.25">
      <c r="B231" s="171"/>
      <c r="C231" s="171"/>
      <c r="D231" s="171"/>
      <c r="E231" s="156" t="s">
        <v>563</v>
      </c>
      <c r="F231" s="131"/>
      <c r="G231" s="131"/>
      <c r="H231" s="131"/>
      <c r="I231" s="131"/>
      <c r="J231" s="134"/>
      <c r="K231" s="134"/>
      <c r="L231" s="134"/>
      <c r="M231" s="134"/>
      <c r="N231" s="134"/>
      <c r="O231" s="134"/>
      <c r="P231" s="134"/>
      <c r="Q231" s="134"/>
      <c r="R231" s="134"/>
      <c r="S231" s="134"/>
      <c r="T231" s="134"/>
      <c r="U231" s="285"/>
      <c r="V231" s="285"/>
      <c r="W231" s="285"/>
      <c r="X231" s="286"/>
    </row>
    <row r="232" spans="2:24" ht="26.25" customHeight="1" thickBot="1" x14ac:dyDescent="0.3">
      <c r="B232" s="174"/>
      <c r="C232" s="174"/>
      <c r="D232" s="174"/>
      <c r="E232" s="175" t="s">
        <v>788</v>
      </c>
      <c r="F232" s="160"/>
      <c r="G232" s="160"/>
      <c r="H232" s="160"/>
      <c r="I232" s="160"/>
      <c r="J232" s="294"/>
      <c r="K232" s="294"/>
      <c r="L232" s="294"/>
      <c r="M232" s="294"/>
      <c r="N232" s="294"/>
      <c r="O232" s="294"/>
      <c r="P232" s="294"/>
      <c r="Q232" s="294"/>
      <c r="R232" s="294"/>
      <c r="S232" s="294"/>
      <c r="T232" s="294"/>
      <c r="U232" s="295"/>
      <c r="V232" s="295"/>
      <c r="W232" s="295"/>
      <c r="X232" s="296"/>
    </row>
    <row r="233" spans="2:24" ht="26.25" customHeight="1" x14ac:dyDescent="0.25">
      <c r="B233" s="170"/>
      <c r="C233" s="170"/>
      <c r="D233" s="170"/>
      <c r="E233" s="166" t="s">
        <v>564</v>
      </c>
      <c r="F233" s="157"/>
      <c r="G233" s="157"/>
      <c r="H233" s="157"/>
      <c r="I233" s="157"/>
      <c r="J233" s="281"/>
      <c r="K233" s="281"/>
      <c r="L233" s="281"/>
      <c r="M233" s="281"/>
      <c r="N233" s="281"/>
      <c r="O233" s="281"/>
      <c r="P233" s="281"/>
      <c r="Q233" s="281"/>
      <c r="R233" s="281"/>
      <c r="S233" s="281"/>
      <c r="T233" s="281"/>
      <c r="U233" s="282"/>
      <c r="V233" s="282"/>
      <c r="W233" s="282"/>
      <c r="X233" s="283"/>
    </row>
    <row r="234" spans="2:24" ht="26.25" customHeight="1" x14ac:dyDescent="0.25">
      <c r="B234" s="171"/>
      <c r="C234" s="171"/>
      <c r="D234" s="171"/>
      <c r="E234" s="156" t="s">
        <v>565</v>
      </c>
      <c r="F234" s="131"/>
      <c r="G234" s="131"/>
      <c r="H234" s="131"/>
      <c r="I234" s="131"/>
      <c r="J234" s="134"/>
      <c r="K234" s="134"/>
      <c r="L234" s="134"/>
      <c r="M234" s="134"/>
      <c r="N234" s="134"/>
      <c r="O234" s="134"/>
      <c r="P234" s="134"/>
      <c r="Q234" s="134"/>
      <c r="R234" s="134"/>
      <c r="S234" s="134"/>
      <c r="T234" s="134"/>
      <c r="U234" s="285"/>
      <c r="V234" s="285"/>
      <c r="W234" s="285"/>
      <c r="X234" s="286"/>
    </row>
    <row r="235" spans="2:24" ht="26.25" customHeight="1" thickBot="1" x14ac:dyDescent="0.3">
      <c r="B235" s="168"/>
      <c r="C235" s="168"/>
      <c r="D235" s="168"/>
      <c r="E235" s="169" t="s">
        <v>789</v>
      </c>
      <c r="F235" s="133"/>
      <c r="G235" s="133"/>
      <c r="H235" s="133"/>
      <c r="I235" s="133"/>
      <c r="J235" s="288"/>
      <c r="K235" s="288"/>
      <c r="L235" s="288"/>
      <c r="M235" s="288"/>
      <c r="N235" s="288"/>
      <c r="O235" s="288"/>
      <c r="P235" s="288"/>
      <c r="Q235" s="288"/>
      <c r="R235" s="288"/>
      <c r="S235" s="288"/>
      <c r="T235" s="288"/>
      <c r="U235" s="289"/>
      <c r="V235" s="289"/>
      <c r="W235" s="289"/>
      <c r="X235" s="290"/>
    </row>
    <row r="236" spans="2:24" ht="26.25" customHeight="1" x14ac:dyDescent="0.25">
      <c r="B236" s="172"/>
      <c r="C236" s="172"/>
      <c r="D236" s="172"/>
      <c r="E236" s="173" t="s">
        <v>566</v>
      </c>
      <c r="F236" s="132"/>
      <c r="G236" s="132"/>
      <c r="H236" s="132"/>
      <c r="I236" s="132"/>
      <c r="J236" s="291"/>
      <c r="K236" s="291"/>
      <c r="L236" s="291"/>
      <c r="M236" s="291"/>
      <c r="N236" s="291"/>
      <c r="O236" s="291"/>
      <c r="P236" s="291"/>
      <c r="Q236" s="291"/>
      <c r="R236" s="291"/>
      <c r="S236" s="291"/>
      <c r="T236" s="291"/>
      <c r="U236" s="292"/>
      <c r="V236" s="292"/>
      <c r="W236" s="292"/>
      <c r="X236" s="293"/>
    </row>
    <row r="237" spans="2:24" ht="26.25" customHeight="1" x14ac:dyDescent="0.25">
      <c r="B237" s="171"/>
      <c r="C237" s="171"/>
      <c r="D237" s="171"/>
      <c r="E237" s="156" t="s">
        <v>567</v>
      </c>
      <c r="F237" s="131"/>
      <c r="G237" s="131"/>
      <c r="H237" s="131"/>
      <c r="I237" s="131"/>
      <c r="J237" s="134"/>
      <c r="K237" s="134"/>
      <c r="L237" s="134"/>
      <c r="M237" s="134"/>
      <c r="N237" s="134"/>
      <c r="O237" s="134"/>
      <c r="P237" s="134"/>
      <c r="Q237" s="134"/>
      <c r="R237" s="134"/>
      <c r="S237" s="134"/>
      <c r="T237" s="134"/>
      <c r="U237" s="285"/>
      <c r="V237" s="285"/>
      <c r="W237" s="285"/>
      <c r="X237" s="286"/>
    </row>
    <row r="238" spans="2:24" ht="26.25" customHeight="1" thickBot="1" x14ac:dyDescent="0.3">
      <c r="B238" s="168"/>
      <c r="C238" s="168"/>
      <c r="D238" s="168"/>
      <c r="E238" s="156" t="s">
        <v>790</v>
      </c>
      <c r="F238" s="133"/>
      <c r="G238" s="133"/>
      <c r="H238" s="133"/>
      <c r="I238" s="133"/>
      <c r="J238" s="288"/>
      <c r="K238" s="288"/>
      <c r="L238" s="288"/>
      <c r="M238" s="288"/>
      <c r="N238" s="288"/>
      <c r="O238" s="288"/>
      <c r="P238" s="288"/>
      <c r="Q238" s="288"/>
      <c r="R238" s="288"/>
      <c r="S238" s="288"/>
      <c r="T238" s="288"/>
      <c r="U238" s="289"/>
      <c r="V238" s="289"/>
      <c r="W238" s="289"/>
      <c r="X238" s="290"/>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7"/>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50" zoomScaleNormal="50" workbookViewId="0">
      <selection activeCell="AE15" sqref="AE15"/>
    </sheetView>
  </sheetViews>
  <sheetFormatPr baseColWidth="10" defaultColWidth="11.42578125" defaultRowHeight="15.75" x14ac:dyDescent="0.25"/>
  <cols>
    <col min="1" max="1" width="3.28515625" style="3" customWidth="1"/>
    <col min="2" max="2" width="9.85546875" style="3" customWidth="1"/>
    <col min="3" max="3" width="12.42578125" style="3" customWidth="1"/>
    <col min="4" max="4" width="9.5703125" style="3" customWidth="1"/>
    <col min="5" max="5" width="11.7109375" style="3" customWidth="1"/>
    <col min="6" max="6" width="8.85546875" style="3" customWidth="1"/>
    <col min="7" max="7" width="11.7109375" style="3" customWidth="1"/>
    <col min="8" max="8" width="12.7109375" style="3" customWidth="1"/>
    <col min="9" max="9" width="13.140625" style="3" customWidth="1"/>
    <col min="10" max="10" width="13.7109375" style="3" customWidth="1"/>
    <col min="11" max="11" width="13.85546875" style="3" customWidth="1"/>
    <col min="12" max="12" width="13.28515625" style="3" customWidth="1"/>
    <col min="13" max="13" width="8.85546875" style="3" customWidth="1"/>
    <col min="14" max="14" width="9.42578125" style="3" customWidth="1"/>
    <col min="15" max="15" width="10.28515625" style="3" customWidth="1"/>
    <col min="16" max="16" width="9.42578125" style="3" customWidth="1"/>
    <col min="17" max="16384" width="11.42578125" style="3"/>
  </cols>
  <sheetData>
    <row r="1" spans="2:17" ht="14.25" customHeight="1" x14ac:dyDescent="0.25"/>
    <row r="2" spans="2:17" ht="21.75" customHeight="1" x14ac:dyDescent="0.25">
      <c r="B2" s="1030"/>
      <c r="C2" s="1031"/>
      <c r="D2" s="1032"/>
      <c r="E2" s="1021" t="s">
        <v>569</v>
      </c>
      <c r="F2" s="1022"/>
      <c r="G2" s="1041" t="s">
        <v>585</v>
      </c>
      <c r="H2" s="1042"/>
      <c r="I2" s="1042"/>
      <c r="J2" s="1042"/>
      <c r="K2" s="1042"/>
      <c r="L2" s="1043"/>
      <c r="M2" s="1021" t="s">
        <v>570</v>
      </c>
      <c r="N2" s="1022"/>
      <c r="O2" s="1047" t="s">
        <v>588</v>
      </c>
      <c r="P2" s="1048"/>
    </row>
    <row r="3" spans="2:17" ht="21.75" customHeight="1" x14ac:dyDescent="0.25">
      <c r="B3" s="1033"/>
      <c r="C3" s="1034"/>
      <c r="D3" s="1035"/>
      <c r="E3" s="1039"/>
      <c r="F3" s="1040"/>
      <c r="G3" s="1044"/>
      <c r="H3" s="1045"/>
      <c r="I3" s="1045"/>
      <c r="J3" s="1045"/>
      <c r="K3" s="1045"/>
      <c r="L3" s="1046"/>
      <c r="M3" s="1023"/>
      <c r="N3" s="1024"/>
      <c r="O3" s="1049"/>
      <c r="P3" s="1050"/>
    </row>
    <row r="4" spans="2:17" ht="15.75" customHeight="1" x14ac:dyDescent="0.25">
      <c r="B4" s="1033"/>
      <c r="C4" s="1034"/>
      <c r="D4" s="1035"/>
      <c r="E4" s="1021" t="s">
        <v>571</v>
      </c>
      <c r="F4" s="1022"/>
      <c r="G4" s="1015" t="s">
        <v>586</v>
      </c>
      <c r="H4" s="1016"/>
      <c r="I4" s="1016"/>
      <c r="J4" s="1016"/>
      <c r="K4" s="1016"/>
      <c r="L4" s="1017"/>
      <c r="M4" s="1021" t="s">
        <v>572</v>
      </c>
      <c r="N4" s="1022"/>
      <c r="O4" s="1047">
        <v>2</v>
      </c>
      <c r="P4" s="1048"/>
    </row>
    <row r="5" spans="2:17" ht="16.5" customHeight="1" x14ac:dyDescent="0.25">
      <c r="B5" s="1033"/>
      <c r="C5" s="1034"/>
      <c r="D5" s="1035"/>
      <c r="E5" s="1039"/>
      <c r="F5" s="1040"/>
      <c r="G5" s="1018"/>
      <c r="H5" s="1019"/>
      <c r="I5" s="1019"/>
      <c r="J5" s="1019"/>
      <c r="K5" s="1019"/>
      <c r="L5" s="1020"/>
      <c r="M5" s="1023"/>
      <c r="N5" s="1024"/>
      <c r="O5" s="1049"/>
      <c r="P5" s="1050"/>
    </row>
    <row r="6" spans="2:17" ht="21.75" customHeight="1" x14ac:dyDescent="0.25">
      <c r="B6" s="1033"/>
      <c r="C6" s="1034"/>
      <c r="D6" s="1035"/>
      <c r="E6" s="1021" t="s">
        <v>152</v>
      </c>
      <c r="F6" s="1022"/>
      <c r="G6" s="1015" t="s">
        <v>587</v>
      </c>
      <c r="H6" s="1016"/>
      <c r="I6" s="1016"/>
      <c r="J6" s="1016"/>
      <c r="K6" s="1016"/>
      <c r="L6" s="1017"/>
      <c r="M6" s="1021" t="s">
        <v>573</v>
      </c>
      <c r="N6" s="1022"/>
      <c r="O6" s="1025">
        <v>43776</v>
      </c>
      <c r="P6" s="1026"/>
    </row>
    <row r="7" spans="2:17" ht="21.75" customHeight="1" x14ac:dyDescent="0.25">
      <c r="B7" s="1036"/>
      <c r="C7" s="1037"/>
      <c r="D7" s="1038"/>
      <c r="E7" s="1023"/>
      <c r="F7" s="1024"/>
      <c r="G7" s="1018"/>
      <c r="H7" s="1019"/>
      <c r="I7" s="1019"/>
      <c r="J7" s="1019"/>
      <c r="K7" s="1019"/>
      <c r="L7" s="1020"/>
      <c r="M7" s="1023"/>
      <c r="N7" s="1024"/>
      <c r="O7" s="1027"/>
      <c r="P7" s="1028"/>
    </row>
    <row r="8" spans="2:17" ht="31.5" customHeight="1" x14ac:dyDescent="0.25">
      <c r="B8" s="1029" t="s">
        <v>856</v>
      </c>
      <c r="C8" s="1029"/>
      <c r="D8" s="1029"/>
      <c r="E8" s="1029"/>
      <c r="F8" s="1029"/>
      <c r="G8" s="1029"/>
      <c r="H8" s="1029"/>
      <c r="I8" s="1029"/>
      <c r="J8" s="1029"/>
      <c r="K8" s="1029"/>
      <c r="L8" s="1029"/>
      <c r="M8" s="1029"/>
      <c r="N8" s="1029"/>
      <c r="O8" s="1029"/>
      <c r="P8" s="1029"/>
    </row>
    <row r="9" spans="2:17" ht="43.5" customHeight="1" x14ac:dyDescent="0.25">
      <c r="B9" s="1051" t="s">
        <v>581</v>
      </c>
      <c r="C9" s="1051"/>
      <c r="D9" s="1051"/>
      <c r="E9" s="1052"/>
      <c r="F9" s="1052"/>
      <c r="G9" s="1052"/>
      <c r="H9" s="1052"/>
      <c r="I9" s="1052"/>
      <c r="J9" s="1052"/>
      <c r="K9" s="1052"/>
      <c r="L9" s="1052"/>
      <c r="M9" s="1052"/>
      <c r="N9" s="1052"/>
      <c r="O9" s="1052"/>
      <c r="P9" s="1052"/>
      <c r="Q9" s="4"/>
    </row>
    <row r="10" spans="2:17" ht="109.5" customHeight="1" x14ac:dyDescent="0.25">
      <c r="B10" s="1069" t="s">
        <v>578</v>
      </c>
      <c r="C10" s="1070"/>
      <c r="D10" s="1071"/>
      <c r="E10" s="1072"/>
      <c r="F10" s="1073"/>
      <c r="G10" s="1073"/>
      <c r="H10" s="1073"/>
      <c r="I10" s="1073"/>
      <c r="J10" s="1073"/>
      <c r="K10" s="1073"/>
      <c r="L10" s="1073"/>
      <c r="M10" s="1073"/>
      <c r="N10" s="1073"/>
      <c r="O10" s="1073"/>
      <c r="P10" s="1074"/>
      <c r="Q10" s="4"/>
    </row>
    <row r="11" spans="2:17" ht="109.5" customHeight="1" x14ac:dyDescent="0.25">
      <c r="B11" s="1051" t="s">
        <v>579</v>
      </c>
      <c r="C11" s="1051"/>
      <c r="D11" s="1051"/>
      <c r="E11" s="1078"/>
      <c r="F11" s="1078"/>
      <c r="G11" s="1078"/>
      <c r="H11" s="1078"/>
      <c r="I11" s="1078"/>
      <c r="J11" s="1078"/>
      <c r="K11" s="1078"/>
      <c r="L11" s="1078"/>
      <c r="M11" s="1078"/>
      <c r="N11" s="1078"/>
      <c r="O11" s="1078"/>
      <c r="P11" s="1078"/>
      <c r="Q11" s="4"/>
    </row>
    <row r="12" spans="2:17" ht="109.5" customHeight="1" x14ac:dyDescent="0.25">
      <c r="B12" s="1051" t="s">
        <v>580</v>
      </c>
      <c r="C12" s="1051"/>
      <c r="D12" s="1051"/>
      <c r="E12" s="1078"/>
      <c r="F12" s="1078"/>
      <c r="G12" s="1078"/>
      <c r="H12" s="1078"/>
      <c r="I12" s="1078"/>
      <c r="J12" s="1078"/>
      <c r="K12" s="1078"/>
      <c r="L12" s="1078"/>
      <c r="M12" s="1078"/>
      <c r="N12" s="1078"/>
      <c r="O12" s="1078"/>
      <c r="P12" s="1078"/>
      <c r="Q12" s="4"/>
    </row>
    <row r="13" spans="2:17" ht="109.5" customHeight="1" x14ac:dyDescent="0.25">
      <c r="B13" s="1051" t="s">
        <v>582</v>
      </c>
      <c r="C13" s="1051"/>
      <c r="D13" s="1051"/>
      <c r="E13" s="1079"/>
      <c r="F13" s="1079"/>
      <c r="G13" s="1079"/>
      <c r="H13" s="1079"/>
      <c r="I13" s="1079"/>
      <c r="J13" s="1079"/>
      <c r="K13" s="1079"/>
      <c r="L13" s="1079"/>
      <c r="M13" s="1079"/>
      <c r="N13" s="1079"/>
      <c r="O13" s="1079"/>
      <c r="P13" s="1079"/>
      <c r="Q13" s="4"/>
    </row>
    <row r="14" spans="2:17" ht="109.5" customHeight="1" x14ac:dyDescent="0.25">
      <c r="B14" s="1051" t="s">
        <v>583</v>
      </c>
      <c r="C14" s="1051"/>
      <c r="D14" s="1051"/>
      <c r="E14" s="1067"/>
      <c r="F14" s="1067"/>
      <c r="G14" s="1067"/>
      <c r="H14" s="1067"/>
      <c r="I14" s="1067"/>
      <c r="J14" s="1067"/>
      <c r="K14" s="1067"/>
      <c r="L14" s="1067"/>
      <c r="M14" s="1067"/>
      <c r="N14" s="1067"/>
      <c r="O14" s="1067"/>
      <c r="P14" s="1067"/>
      <c r="Q14" s="4"/>
    </row>
    <row r="15" spans="2:17" ht="109.5" customHeight="1" x14ac:dyDescent="0.25">
      <c r="B15" s="1069" t="s">
        <v>584</v>
      </c>
      <c r="C15" s="1070"/>
      <c r="D15" s="1071"/>
      <c r="E15" s="1075"/>
      <c r="F15" s="1076"/>
      <c r="G15" s="1076"/>
      <c r="H15" s="1076"/>
      <c r="I15" s="1076"/>
      <c r="J15" s="1076"/>
      <c r="K15" s="1076"/>
      <c r="L15" s="1076"/>
      <c r="M15" s="1076"/>
      <c r="N15" s="1076"/>
      <c r="O15" s="1076"/>
      <c r="P15" s="1077"/>
      <c r="Q15" s="4"/>
    </row>
    <row r="16" spans="2:17" ht="109.5" customHeight="1" x14ac:dyDescent="0.25">
      <c r="B16" s="1064" t="s">
        <v>798</v>
      </c>
      <c r="C16" s="1064"/>
      <c r="D16" s="1064"/>
      <c r="E16" s="1075"/>
      <c r="F16" s="1076"/>
      <c r="G16" s="1076"/>
      <c r="H16" s="1076"/>
      <c r="I16" s="1076"/>
      <c r="J16" s="1076"/>
      <c r="K16" s="1076"/>
      <c r="L16" s="1076"/>
      <c r="M16" s="1076"/>
      <c r="N16" s="1076"/>
      <c r="O16" s="1076"/>
      <c r="P16" s="1077"/>
      <c r="Q16" s="4"/>
    </row>
    <row r="17" spans="2:17" ht="109.5" customHeight="1" x14ac:dyDescent="0.25">
      <c r="B17" s="1064" t="s">
        <v>796</v>
      </c>
      <c r="C17" s="1064"/>
      <c r="D17" s="1064"/>
      <c r="E17" s="1068"/>
      <c r="F17" s="1068"/>
      <c r="G17" s="1068"/>
      <c r="H17" s="1068"/>
      <c r="I17" s="1068"/>
      <c r="J17" s="1068"/>
      <c r="K17" s="1068"/>
      <c r="L17" s="1068"/>
      <c r="M17" s="1068"/>
      <c r="N17" s="1068"/>
      <c r="O17" s="1068"/>
      <c r="P17" s="1068"/>
    </row>
    <row r="18" spans="2:17" ht="109.5" customHeight="1" x14ac:dyDescent="0.25">
      <c r="B18" s="1064" t="s">
        <v>799</v>
      </c>
      <c r="C18" s="1064"/>
      <c r="D18" s="1064"/>
      <c r="E18" s="1065"/>
      <c r="F18" s="1065"/>
      <c r="G18" s="1065"/>
      <c r="H18" s="1065"/>
      <c r="I18" s="1065"/>
      <c r="J18" s="1065"/>
      <c r="K18" s="1065"/>
      <c r="L18" s="1065"/>
      <c r="M18" s="1065"/>
      <c r="N18" s="1065"/>
      <c r="O18" s="1065"/>
      <c r="P18" s="1066"/>
      <c r="Q18" s="4"/>
    </row>
    <row r="19" spans="2:17" ht="20.25" x14ac:dyDescent="0.25">
      <c r="B19" s="5" t="s">
        <v>574</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1061"/>
      <c r="D22" s="1061"/>
      <c r="E22" s="1061"/>
      <c r="F22" s="1061"/>
      <c r="G22" s="1061"/>
      <c r="H22" s="1061"/>
      <c r="I22" s="9"/>
      <c r="J22" s="1062"/>
      <c r="K22" s="1062"/>
      <c r="L22" s="1062"/>
      <c r="M22" s="1062"/>
      <c r="N22" s="1062"/>
      <c r="O22" s="1062"/>
      <c r="P22" s="10"/>
    </row>
    <row r="23" spans="2:17" ht="25.5" customHeight="1" x14ac:dyDescent="0.25">
      <c r="B23" s="8"/>
      <c r="C23" s="11" t="s">
        <v>716</v>
      </c>
      <c r="D23" s="11"/>
      <c r="E23" s="11"/>
      <c r="F23" s="11"/>
      <c r="G23" s="11"/>
      <c r="H23" s="11"/>
      <c r="I23" s="11"/>
      <c r="J23" s="11"/>
      <c r="K23" s="11"/>
      <c r="L23" s="11"/>
      <c r="M23" s="9"/>
      <c r="N23" s="9"/>
      <c r="O23" s="9"/>
      <c r="P23" s="10"/>
    </row>
    <row r="24" spans="2:17" ht="25.5" customHeight="1" x14ac:dyDescent="0.25">
      <c r="B24" s="8"/>
      <c r="C24" s="11" t="s">
        <v>575</v>
      </c>
      <c r="D24" s="1063"/>
      <c r="E24" s="1063"/>
      <c r="F24" s="1063"/>
      <c r="G24" s="1063"/>
      <c r="H24" s="1063"/>
      <c r="I24" s="11"/>
      <c r="J24" s="11"/>
      <c r="K24" s="1054"/>
      <c r="L24" s="1054"/>
      <c r="M24" s="1054"/>
      <c r="N24" s="1054"/>
      <c r="O24" s="1054"/>
      <c r="P24" s="10"/>
    </row>
    <row r="25" spans="2:17" ht="42" customHeight="1" x14ac:dyDescent="0.25">
      <c r="B25" s="8"/>
      <c r="C25" s="11" t="s">
        <v>576</v>
      </c>
      <c r="D25" s="1053"/>
      <c r="E25" s="1053"/>
      <c r="F25" s="1053"/>
      <c r="G25" s="1053"/>
      <c r="H25" s="1053"/>
      <c r="I25" s="11"/>
      <c r="J25" s="11"/>
      <c r="K25" s="1054"/>
      <c r="L25" s="1054"/>
      <c r="M25" s="1054"/>
      <c r="N25" s="1054"/>
      <c r="O25" s="1054"/>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1055" t="s">
        <v>577</v>
      </c>
      <c r="C27" s="1056"/>
      <c r="D27" s="1056"/>
      <c r="E27" s="1056"/>
      <c r="F27" s="1056"/>
      <c r="G27" s="1056"/>
      <c r="H27" s="1056"/>
      <c r="I27" s="1056"/>
      <c r="J27" s="1056"/>
      <c r="K27" s="1056"/>
      <c r="L27" s="1056"/>
      <c r="M27" s="1056"/>
      <c r="N27" s="1056"/>
      <c r="O27" s="1056"/>
      <c r="P27" s="1057"/>
    </row>
    <row r="28" spans="2:17" x14ac:dyDescent="0.25">
      <c r="B28" s="1058"/>
      <c r="C28" s="1059"/>
      <c r="D28" s="1059"/>
      <c r="E28" s="1059"/>
      <c r="F28" s="1059"/>
      <c r="G28" s="1059"/>
      <c r="H28" s="1059"/>
      <c r="I28" s="1059"/>
      <c r="J28" s="1059"/>
      <c r="K28" s="1059"/>
      <c r="L28" s="1059"/>
      <c r="M28" s="1059"/>
      <c r="N28" s="1059"/>
      <c r="O28" s="1059"/>
      <c r="P28" s="1060"/>
    </row>
    <row r="29" spans="2:17" x14ac:dyDescent="0.25">
      <c r="B29" s="1058"/>
      <c r="C29" s="1059"/>
      <c r="D29" s="1059"/>
      <c r="E29" s="1059"/>
      <c r="F29" s="1059"/>
      <c r="G29" s="1059"/>
      <c r="H29" s="1059"/>
      <c r="I29" s="1059"/>
      <c r="J29" s="1059"/>
      <c r="K29" s="1059"/>
      <c r="L29" s="1059"/>
      <c r="M29" s="1059"/>
      <c r="N29" s="1059"/>
      <c r="O29" s="1059"/>
      <c r="P29" s="1060"/>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E10:P10"/>
    <mergeCell ref="B15:D15"/>
    <mergeCell ref="E15:P15"/>
    <mergeCell ref="B16:D16"/>
    <mergeCell ref="E16:P16"/>
    <mergeCell ref="B11:D11"/>
    <mergeCell ref="E11:P11"/>
    <mergeCell ref="B12:D12"/>
    <mergeCell ref="E12:P12"/>
    <mergeCell ref="B13:D13"/>
    <mergeCell ref="E13:P13"/>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G6:L7"/>
    <mergeCell ref="M6:N7"/>
    <mergeCell ref="O6:P7"/>
    <mergeCell ref="B8:P8"/>
    <mergeCell ref="B2:D7"/>
    <mergeCell ref="E2:F3"/>
    <mergeCell ref="G2:L3"/>
    <mergeCell ref="M2:N3"/>
    <mergeCell ref="O2:P3"/>
    <mergeCell ref="E4:F5"/>
    <mergeCell ref="G4:L5"/>
    <mergeCell ref="M4:N5"/>
    <mergeCell ref="O4:P5"/>
    <mergeCell ref="E6:F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3.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78D9840-F87A-4CE3-A240-4C72C3B1E4D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0 - CRITERIOS</vt:lpstr>
      <vt:lpstr>POLÍTICA</vt:lpstr>
      <vt:lpstr>2 - CONTEXTO</vt:lpstr>
      <vt:lpstr>3-IDENTIFICACIÓN DEL RIESGO</vt:lpstr>
      <vt:lpstr>4-VALORACIÓN DEL RIESGO</vt:lpstr>
      <vt:lpstr>5-CONTROLES</vt:lpstr>
      <vt:lpstr>MAPA DE RIESGOS DE GESTIÓN</vt:lpstr>
      <vt:lpstr>Anexo 1 Modificaciones</vt:lpstr>
      <vt:lpstr>Anexo 2 Reporte Materialización</vt:lpstr>
      <vt:lpstr>Hoja4</vt:lpstr>
      <vt:lpstr>Anexo 3 Report Acciones Prevent</vt:lpstr>
      <vt:lpstr>Anexo 4 Informe de Monitoreo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2021-03-04T00:46:22Z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