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19"/>
  <workbookPr/>
  <mc:AlternateContent xmlns:mc="http://schemas.openxmlformats.org/markup-compatibility/2006">
    <mc:Choice Requires="x15">
      <x15ac:absPath xmlns:x15ac="http://schemas.microsoft.com/office/spreadsheetml/2010/11/ac" url="C:\Users\camila.rojas\Desktop\SEPTIEMBRE\"/>
    </mc:Choice>
  </mc:AlternateContent>
  <xr:revisionPtr revIDLastSave="1" documentId="11_AA38B2243A4437E974EF2F855B8798480C157F46" xr6:coauthVersionLast="47" xr6:coauthVersionMax="47" xr10:uidLastSave="{AD50FDE6-20DF-4ABB-AAB7-C501BA1F6266}"/>
  <bookViews>
    <workbookView xWindow="0" yWindow="0" windowWidth="28800" windowHeight="12300" tabRatio="894" firstSheet="2" activeTab="1" xr2:uid="{00000000-000D-0000-FFFF-FFFF00000000}"/>
  </bookViews>
  <sheets>
    <sheet name="Hoja2" sheetId="2" state="hidden" r:id="rId1"/>
    <sheet name="Direccion de Gestión Jurídica" sheetId="53" r:id="rId2"/>
    <sheet name="Dirección de Acceso a Tierras" sheetId="48" r:id="rId3"/>
    <sheet name="Planes de Ordenamiento" sheetId="51" r:id="rId4"/>
    <sheet name="Arquitectura empresarial " sheetId="14" r:id="rId5"/>
    <sheet name="Comunidades Indigenas" sheetId="41" r:id="rId6"/>
    <sheet name="Comunidades Negras" sheetId="40" r:id="rId7"/>
    <sheet name="Mejoramiento Cap. de Gestión" sheetId="43" r:id="rId8"/>
    <sheet name="Adecuación Sedes " sheetId="44" r:id="rId9"/>
    <sheet name="Fondo Documental" sheetId="45" r:id="rId10"/>
    <sheet name="Políticas Institucionales" sheetId="46"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X" localSheetId="5">[0]!ERR</definedName>
    <definedName name="\X" localSheetId="2">[0]!ERR</definedName>
    <definedName name="\X" localSheetId="1">[0]!ERR</definedName>
    <definedName name="\X" localSheetId="7">[0]!ERR</definedName>
    <definedName name="\X" localSheetId="3">[0]!ERR</definedName>
    <definedName name="\X">[0]!ERR</definedName>
    <definedName name="\Z" localSheetId="5">[0]!ERR</definedName>
    <definedName name="\Z" localSheetId="2">[0]!ERR</definedName>
    <definedName name="\Z" localSheetId="1">[0]!ERR</definedName>
    <definedName name="\Z" localSheetId="7">[0]!ERR</definedName>
    <definedName name="\Z" localSheetId="3">[0]!ERR</definedName>
    <definedName name="\Z">[0]!ERR</definedName>
    <definedName name="_______FS01" localSheetId="8">ERR</definedName>
    <definedName name="_______FS01" localSheetId="5">ERR</definedName>
    <definedName name="_______FS01" localSheetId="2">ERR</definedName>
    <definedName name="_______FS01" localSheetId="1">ERR</definedName>
    <definedName name="_______FS01" localSheetId="9">ERR</definedName>
    <definedName name="_______FS01" localSheetId="7">ERR</definedName>
    <definedName name="_______FS01" localSheetId="3">ERR</definedName>
    <definedName name="_______FS01" localSheetId="10">ERR</definedName>
    <definedName name="_______FS01">ERR</definedName>
    <definedName name="_____FS01" localSheetId="8">ERR</definedName>
    <definedName name="_____FS01" localSheetId="5">ERR</definedName>
    <definedName name="_____FS01" localSheetId="2">ERR</definedName>
    <definedName name="_____FS01" localSheetId="1">ERR</definedName>
    <definedName name="_____FS01" localSheetId="9">ERR</definedName>
    <definedName name="_____FS01" localSheetId="7">ERR</definedName>
    <definedName name="_____FS01" localSheetId="3">ERR</definedName>
    <definedName name="_____FS01" localSheetId="10">ERR</definedName>
    <definedName name="_____FS01">ERR</definedName>
    <definedName name="___FS01" localSheetId="5">[0]!ERR</definedName>
    <definedName name="___FS01" localSheetId="2">[0]!ERR</definedName>
    <definedName name="___FS01" localSheetId="1">[0]!ERR</definedName>
    <definedName name="___FS01" localSheetId="7">[0]!ERR</definedName>
    <definedName name="___FS01" localSheetId="3">[0]!ERR</definedName>
    <definedName name="___FS01">[0]!ERR</definedName>
    <definedName name="__FS01" localSheetId="5">[0]!ERR</definedName>
    <definedName name="__FS01" localSheetId="2">[0]!ERR</definedName>
    <definedName name="__FS01" localSheetId="1">[0]!ERR</definedName>
    <definedName name="__FS01" localSheetId="7">[0]!ERR</definedName>
    <definedName name="__FS01" localSheetId="3">[0]!ERR</definedName>
    <definedName name="__FS01">[0]!ERR</definedName>
    <definedName name="__r" localSheetId="5">[0]!ERR</definedName>
    <definedName name="__r" localSheetId="2">[0]!ERR</definedName>
    <definedName name="__r" localSheetId="1">[0]!ERR</definedName>
    <definedName name="__r" localSheetId="7">[0]!ERR</definedName>
    <definedName name="__r" localSheetId="3">[0]!ERR</definedName>
    <definedName name="__r">[0]!ERR</definedName>
    <definedName name="_xlnm._FilterDatabase" localSheetId="4" hidden="1">'Arquitectura empresarial '!$A$12:$AG$30</definedName>
    <definedName name="_xlnm._FilterDatabase" localSheetId="5" hidden="1">'Comunidades Indigenas'!$A$13:$AF$93</definedName>
    <definedName name="_xlnm._FilterDatabase" localSheetId="6" hidden="1">'Comunidades Negras'!$A$13:$AK$63</definedName>
    <definedName name="_xlnm._FilterDatabase" localSheetId="2" hidden="1">'Dirección de Acceso a Tierras'!$A$13:$AK$109</definedName>
    <definedName name="_xlnm._FilterDatabase" localSheetId="1" hidden="1">'Direccion de Gestión Jurídica'!$A$13:$AS$60</definedName>
    <definedName name="_xlnm._FilterDatabase" localSheetId="9" hidden="1">'Fondo Documental'!$A$12:$AR$27</definedName>
    <definedName name="_xlnm._FilterDatabase" localSheetId="7" hidden="1">'Mejoramiento Cap. de Gestión'!$A$13:$BE$80</definedName>
    <definedName name="_xlnm._FilterDatabase" localSheetId="3" hidden="1">'Planes de Ordenamiento'!$A$12:$AJ$62</definedName>
    <definedName name="_FS01" localSheetId="5">[0]!ERR</definedName>
    <definedName name="_FS01" localSheetId="2">[0]!ERR</definedName>
    <definedName name="_FS01" localSheetId="1">[0]!ERR</definedName>
    <definedName name="_FS01" localSheetId="7">[0]!ERR</definedName>
    <definedName name="_FS01" localSheetId="3">[0]!ERR</definedName>
    <definedName name="_FS01">[0]!ERR</definedName>
    <definedName name="_r" localSheetId="5">[0]!ERR</definedName>
    <definedName name="_r" localSheetId="2">[0]!ERR</definedName>
    <definedName name="_r" localSheetId="1">[0]!ERR</definedName>
    <definedName name="_r" localSheetId="7">[0]!ERR</definedName>
    <definedName name="_r" localSheetId="3">[0]!ERR</definedName>
    <definedName name="_r">[0]!ERR</definedName>
    <definedName name="_X">#N/A</definedName>
    <definedName name="_X_10">#N/A</definedName>
    <definedName name="_X_3">#N/A</definedName>
    <definedName name="_X_4">#N/A</definedName>
    <definedName name="_X_5">#N/A</definedName>
    <definedName name="_X_6">#N/A</definedName>
    <definedName name="_X_7">#N/A</definedName>
    <definedName name="_X_8">#N/A</definedName>
    <definedName name="_X_9">#N/A</definedName>
    <definedName name="_Z">#N/A</definedName>
    <definedName name="_Z_10">#N/A</definedName>
    <definedName name="_Z_3">#N/A</definedName>
    <definedName name="_Z_4">#N/A</definedName>
    <definedName name="_Z_5">#N/A</definedName>
    <definedName name="_Z_6">#N/A</definedName>
    <definedName name="_Z_7">#N/A</definedName>
    <definedName name="_Z_8">#N/A</definedName>
    <definedName name="_Z_9">#N/A</definedName>
    <definedName name="A" localSheetId="5">[0]!ERR</definedName>
    <definedName name="A" localSheetId="2">[0]!ERR</definedName>
    <definedName name="A" localSheetId="1">[0]!ERR</definedName>
    <definedName name="A" localSheetId="7">[0]!ERR</definedName>
    <definedName name="A" localSheetId="3">[0]!ERR</definedName>
    <definedName name="A">[0]!ERR</definedName>
    <definedName name="aa" localSheetId="5">[0]!ERR</definedName>
    <definedName name="aa" localSheetId="2">[0]!ERR</definedName>
    <definedName name="aa" localSheetId="1">[0]!ERR</definedName>
    <definedName name="aa" localSheetId="7">[0]!ERR</definedName>
    <definedName name="aa" localSheetId="3">[0]!ERR</definedName>
    <definedName name="aa">[0]!ERR</definedName>
    <definedName name="AAA" localSheetId="5">[0]!ERR</definedName>
    <definedName name="AAA" localSheetId="2">[0]!ERR</definedName>
    <definedName name="AAA" localSheetId="1">[0]!ERR</definedName>
    <definedName name="AAA" localSheetId="7">[0]!ERR</definedName>
    <definedName name="AAA" localSheetId="3">[0]!ERR</definedName>
    <definedName name="AAA">[0]!ERR</definedName>
    <definedName name="AAA_10">#N/A</definedName>
    <definedName name="AAA_3">#N/A</definedName>
    <definedName name="AAA_4">#N/A</definedName>
    <definedName name="AAA_5">#N/A</definedName>
    <definedName name="AAA_6">#N/A</definedName>
    <definedName name="AAA_7">#N/A</definedName>
    <definedName name="AAA_8">#N/A</definedName>
    <definedName name="AAA_9">#N/A</definedName>
    <definedName name="ADFE" localSheetId="5">[0]!ERR</definedName>
    <definedName name="ADFE" localSheetId="2">[0]!ERR</definedName>
    <definedName name="ADFE" localSheetId="1">[0]!ERR</definedName>
    <definedName name="ADFE" localSheetId="7">[0]!ERR</definedName>
    <definedName name="ADFE" localSheetId="3">[0]!ERR</definedName>
    <definedName name="ADFE">[0]!ERR</definedName>
    <definedName name="AE" localSheetId="8">#REF!</definedName>
    <definedName name="AE" localSheetId="5">#REF!</definedName>
    <definedName name="AE" localSheetId="2">#REF!</definedName>
    <definedName name="AE" localSheetId="1">#REF!</definedName>
    <definedName name="AE" localSheetId="9">#REF!</definedName>
    <definedName name="AE" localSheetId="7">#REF!</definedName>
    <definedName name="AE" localSheetId="3">#REF!</definedName>
    <definedName name="AE" localSheetId="10">#REF!</definedName>
    <definedName name="AE">#REF!</definedName>
    <definedName name="AER" localSheetId="5">[0]!ERR</definedName>
    <definedName name="AER" localSheetId="2">[0]!ERR</definedName>
    <definedName name="AER" localSheetId="1">[0]!ERR</definedName>
    <definedName name="AER" localSheetId="7">[0]!ERR</definedName>
    <definedName name="AER" localSheetId="3">[0]!ERR</definedName>
    <definedName name="AER">[0]!ERR</definedName>
    <definedName name="ANTICIPO" localSheetId="5">[0]!ERR</definedName>
    <definedName name="ANTICIPO" localSheetId="2">[0]!ERR</definedName>
    <definedName name="ANTICIPO" localSheetId="1">[0]!ERR</definedName>
    <definedName name="ANTICIPO" localSheetId="7">[0]!ERR</definedName>
    <definedName name="ANTICIPO" localSheetId="3">[0]!ERR</definedName>
    <definedName name="ANTICIPO">[0]!ERR</definedName>
    <definedName name="aq" localSheetId="5">[0]!ERR</definedName>
    <definedName name="aq" localSheetId="2">[0]!ERR</definedName>
    <definedName name="aq" localSheetId="1">[0]!ERR</definedName>
    <definedName name="aq" localSheetId="7">[0]!ERR</definedName>
    <definedName name="aq" localSheetId="3">[0]!ERR</definedName>
    <definedName name="aq">[0]!ERR</definedName>
    <definedName name="_xlnm.Print_Area" localSheetId="5">'Comunidades Indigenas'!$A$1:$AF$95</definedName>
    <definedName name="_xlnm.Print_Area" localSheetId="6">'Comunidades Negras'!$A$1:$AF$65</definedName>
    <definedName name="_xlnm.Print_Area" localSheetId="2">'Dirección de Acceso a Tierras'!$A$1:$AG$118</definedName>
    <definedName name="_xlnm.Print_Area" localSheetId="1">'Direccion de Gestión Jurídica'!$A$1:$AG$60</definedName>
    <definedName name="_xlnm.Print_Area" localSheetId="7">'Mejoramiento Cap. de Gestión'!$A$1:$AF$82</definedName>
    <definedName name="_xlnm.Print_Area" localSheetId="10">'Políticas Institucionales'!$A$1:$L$14</definedName>
    <definedName name="COSTODIRECTO" localSheetId="8">#REF!</definedName>
    <definedName name="COSTODIRECTO" localSheetId="2">#REF!</definedName>
    <definedName name="COSTODIRECTO" localSheetId="1">#REF!</definedName>
    <definedName name="COSTODIRECTO" localSheetId="9">#REF!</definedName>
    <definedName name="COSTODIRECTO" localSheetId="7">#REF!</definedName>
    <definedName name="COSTODIRECTO" localSheetId="3">#REF!</definedName>
    <definedName name="COSTODIRECTO" localSheetId="10">#REF!</definedName>
    <definedName name="COSTODIRECTO">#REF!</definedName>
    <definedName name="COSTOS">[1]TARIFAS!$A$1:$F$52</definedName>
    <definedName name="CUAL" localSheetId="5">[0]!ERR</definedName>
    <definedName name="CUAL" localSheetId="2">[0]!ERR</definedName>
    <definedName name="CUAL" localSheetId="1">[0]!ERR</definedName>
    <definedName name="CUAL" localSheetId="7">[0]!ERR</definedName>
    <definedName name="CUAL" localSheetId="3">[0]!ERR</definedName>
    <definedName name="CUAL">[0]!ERR</definedName>
    <definedName name="CUAL_10">#N/A</definedName>
    <definedName name="CUAL_3">#N/A</definedName>
    <definedName name="CUAL_4">#N/A</definedName>
    <definedName name="CUAL_5">#N/A</definedName>
    <definedName name="CUAL_6">#N/A</definedName>
    <definedName name="CUAL_7">#N/A</definedName>
    <definedName name="CUAL_8">#N/A</definedName>
    <definedName name="CUAL_9">#N/A</definedName>
    <definedName name="dd" localSheetId="5">[0]!ERR</definedName>
    <definedName name="dd" localSheetId="2">[0]!ERR</definedName>
    <definedName name="dd" localSheetId="1">[0]!ERR</definedName>
    <definedName name="dd" localSheetId="7">[0]!ERR</definedName>
    <definedName name="dd" localSheetId="3">[0]!ERR</definedName>
    <definedName name="dd">[0]!ERR</definedName>
    <definedName name="dd_10">#N/A</definedName>
    <definedName name="dd_3">#N/A</definedName>
    <definedName name="dd_4">#N/A</definedName>
    <definedName name="dd_5">#N/A</definedName>
    <definedName name="dd_6">#N/A</definedName>
    <definedName name="dd_7">#N/A</definedName>
    <definedName name="dd_8">#N/A</definedName>
    <definedName name="dd_9">#N/A</definedName>
    <definedName name="EE" localSheetId="5">[0]!ERR</definedName>
    <definedName name="EE" localSheetId="2">[0]!ERR</definedName>
    <definedName name="EE" localSheetId="1">[0]!ERR</definedName>
    <definedName name="EE" localSheetId="7">[0]!ERR</definedName>
    <definedName name="EE" localSheetId="3">[0]!ERR</definedName>
    <definedName name="EE">[0]!ERR</definedName>
    <definedName name="ES" localSheetId="5">[0]!ERR</definedName>
    <definedName name="ES" localSheetId="2">[0]!ERR</definedName>
    <definedName name="ES" localSheetId="1">[0]!ERR</definedName>
    <definedName name="ES" localSheetId="7">[0]!ERR</definedName>
    <definedName name="ES" localSheetId="3">[0]!ERR</definedName>
    <definedName name="ES">[0]!ERR</definedName>
    <definedName name="ES_10" localSheetId="8">ERR</definedName>
    <definedName name="ES_10" localSheetId="5">ERR</definedName>
    <definedName name="ES_10" localSheetId="2">ERR</definedName>
    <definedName name="ES_10" localSheetId="1">ERR</definedName>
    <definedName name="ES_10" localSheetId="9">ERR</definedName>
    <definedName name="ES_10" localSheetId="7">ERR</definedName>
    <definedName name="ES_10" localSheetId="3">ERR</definedName>
    <definedName name="ES_10" localSheetId="10">ERR</definedName>
    <definedName name="ES_10">ERR</definedName>
    <definedName name="ES_3" localSheetId="8">ERR</definedName>
    <definedName name="ES_3" localSheetId="5">ERR</definedName>
    <definedName name="ES_3" localSheetId="2">ERR</definedName>
    <definedName name="ES_3" localSheetId="1">ERR</definedName>
    <definedName name="ES_3" localSheetId="9">ERR</definedName>
    <definedName name="ES_3" localSheetId="7">ERR</definedName>
    <definedName name="ES_3" localSheetId="3">ERR</definedName>
    <definedName name="ES_3" localSheetId="10">ERR</definedName>
    <definedName name="ES_3">ERR</definedName>
    <definedName name="ES_4" localSheetId="8">ERR</definedName>
    <definedName name="ES_4" localSheetId="5">ERR</definedName>
    <definedName name="ES_4" localSheetId="2">ERR</definedName>
    <definedName name="ES_4" localSheetId="1">ERR</definedName>
    <definedName name="ES_4" localSheetId="9">ERR</definedName>
    <definedName name="ES_4" localSheetId="7">ERR</definedName>
    <definedName name="ES_4" localSheetId="3">ERR</definedName>
    <definedName name="ES_4" localSheetId="10">ERR</definedName>
    <definedName name="ES_4">ERR</definedName>
    <definedName name="ES_5" localSheetId="8">ERR</definedName>
    <definedName name="ES_5" localSheetId="5">ERR</definedName>
    <definedName name="ES_5" localSheetId="2">ERR</definedName>
    <definedName name="ES_5" localSheetId="1">ERR</definedName>
    <definedName name="ES_5" localSheetId="9">ERR</definedName>
    <definedName name="ES_5" localSheetId="7">ERR</definedName>
    <definedName name="ES_5" localSheetId="3">ERR</definedName>
    <definedName name="ES_5" localSheetId="10">ERR</definedName>
    <definedName name="ES_5">ERR</definedName>
    <definedName name="ES_6" localSheetId="8">ERR</definedName>
    <definedName name="ES_6" localSheetId="5">ERR</definedName>
    <definedName name="ES_6" localSheetId="2">ERR</definedName>
    <definedName name="ES_6" localSheetId="1">ERR</definedName>
    <definedName name="ES_6" localSheetId="9">ERR</definedName>
    <definedName name="ES_6" localSheetId="7">ERR</definedName>
    <definedName name="ES_6" localSheetId="3">ERR</definedName>
    <definedName name="ES_6" localSheetId="10">ERR</definedName>
    <definedName name="ES_6">ERR</definedName>
    <definedName name="ES_7" localSheetId="8">ERR</definedName>
    <definedName name="ES_7" localSheetId="5">ERR</definedName>
    <definedName name="ES_7" localSheetId="2">ERR</definedName>
    <definedName name="ES_7" localSheetId="1">ERR</definedName>
    <definedName name="ES_7" localSheetId="9">ERR</definedName>
    <definedName name="ES_7" localSheetId="7">ERR</definedName>
    <definedName name="ES_7" localSheetId="3">ERR</definedName>
    <definedName name="ES_7" localSheetId="10">ERR</definedName>
    <definedName name="ES_7">ERR</definedName>
    <definedName name="ES_8" localSheetId="8">ERR</definedName>
    <definedName name="ES_8" localSheetId="5">ERR</definedName>
    <definedName name="ES_8" localSheetId="2">ERR</definedName>
    <definedName name="ES_8" localSheetId="1">ERR</definedName>
    <definedName name="ES_8" localSheetId="9">ERR</definedName>
    <definedName name="ES_8" localSheetId="7">ERR</definedName>
    <definedName name="ES_8" localSheetId="3">ERR</definedName>
    <definedName name="ES_8" localSheetId="10">ERR</definedName>
    <definedName name="ES_8">ERR</definedName>
    <definedName name="ES_9">#NAME?</definedName>
    <definedName name="ff" localSheetId="5">[0]!ERR</definedName>
    <definedName name="ff" localSheetId="2">[0]!ERR</definedName>
    <definedName name="ff" localSheetId="1">[0]!ERR</definedName>
    <definedName name="ff" localSheetId="7">[0]!ERR</definedName>
    <definedName name="ff" localSheetId="3">[0]!ERR</definedName>
    <definedName name="ff">[0]!ERR</definedName>
    <definedName name="ff_10" localSheetId="8">ERR</definedName>
    <definedName name="ff_10" localSheetId="5">ERR</definedName>
    <definedName name="ff_10" localSheetId="2">ERR</definedName>
    <definedName name="ff_10" localSheetId="1">ERR</definedName>
    <definedName name="ff_10" localSheetId="9">ERR</definedName>
    <definedName name="ff_10" localSheetId="7">ERR</definedName>
    <definedName name="ff_10" localSheetId="3">ERR</definedName>
    <definedName name="ff_10" localSheetId="10">ERR</definedName>
    <definedName name="ff_10">ERR</definedName>
    <definedName name="ff_3" localSheetId="8">ERR</definedName>
    <definedName name="ff_3" localSheetId="5">ERR</definedName>
    <definedName name="ff_3" localSheetId="2">ERR</definedName>
    <definedName name="ff_3" localSheetId="1">ERR</definedName>
    <definedName name="ff_3" localSheetId="9">ERR</definedName>
    <definedName name="ff_3" localSheetId="7">ERR</definedName>
    <definedName name="ff_3" localSheetId="3">ERR</definedName>
    <definedName name="ff_3" localSheetId="10">ERR</definedName>
    <definedName name="ff_3">ERR</definedName>
    <definedName name="ff_4" localSheetId="8">ERR</definedName>
    <definedName name="ff_4" localSheetId="5">ERR</definedName>
    <definedName name="ff_4" localSheetId="2">ERR</definedName>
    <definedName name="ff_4" localSheetId="1">ERR</definedName>
    <definedName name="ff_4" localSheetId="9">ERR</definedName>
    <definedName name="ff_4" localSheetId="7">ERR</definedName>
    <definedName name="ff_4" localSheetId="3">ERR</definedName>
    <definedName name="ff_4" localSheetId="10">ERR</definedName>
    <definedName name="ff_4">ERR</definedName>
    <definedName name="ff_5" localSheetId="8">ERR</definedName>
    <definedName name="ff_5" localSheetId="5">ERR</definedName>
    <definedName name="ff_5" localSheetId="2">ERR</definedName>
    <definedName name="ff_5" localSheetId="1">ERR</definedName>
    <definedName name="ff_5" localSheetId="9">ERR</definedName>
    <definedName name="ff_5" localSheetId="7">ERR</definedName>
    <definedName name="ff_5" localSheetId="3">ERR</definedName>
    <definedName name="ff_5" localSheetId="10">ERR</definedName>
    <definedName name="ff_5">ERR</definedName>
    <definedName name="ff_6" localSheetId="8">ERR</definedName>
    <definedName name="ff_6" localSheetId="5">ERR</definedName>
    <definedName name="ff_6" localSheetId="2">ERR</definedName>
    <definedName name="ff_6" localSheetId="1">ERR</definedName>
    <definedName name="ff_6" localSheetId="9">ERR</definedName>
    <definedName name="ff_6" localSheetId="7">ERR</definedName>
    <definedName name="ff_6" localSheetId="3">ERR</definedName>
    <definedName name="ff_6" localSheetId="10">ERR</definedName>
    <definedName name="ff_6">ERR</definedName>
    <definedName name="ff_7" localSheetId="8">ERR</definedName>
    <definedName name="ff_7" localSheetId="5">ERR</definedName>
    <definedName name="ff_7" localSheetId="2">ERR</definedName>
    <definedName name="ff_7" localSheetId="1">ERR</definedName>
    <definedName name="ff_7" localSheetId="9">ERR</definedName>
    <definedName name="ff_7" localSheetId="7">ERR</definedName>
    <definedName name="ff_7" localSheetId="3">ERR</definedName>
    <definedName name="ff_7" localSheetId="10">ERR</definedName>
    <definedName name="ff_7">ERR</definedName>
    <definedName name="ff_8" localSheetId="8">ERR</definedName>
    <definedName name="ff_8" localSheetId="5">ERR</definedName>
    <definedName name="ff_8" localSheetId="2">ERR</definedName>
    <definedName name="ff_8" localSheetId="1">ERR</definedName>
    <definedName name="ff_8" localSheetId="9">ERR</definedName>
    <definedName name="ff_8" localSheetId="7">ERR</definedName>
    <definedName name="ff_8" localSheetId="3">ERR</definedName>
    <definedName name="ff_8" localSheetId="10">ERR</definedName>
    <definedName name="ff_8">ERR</definedName>
    <definedName name="ff_9" localSheetId="8">ERR</definedName>
    <definedName name="ff_9" localSheetId="5">ERR</definedName>
    <definedName name="ff_9" localSheetId="2">ERR</definedName>
    <definedName name="ff_9" localSheetId="1">ERR</definedName>
    <definedName name="ff_9" localSheetId="9">ERR</definedName>
    <definedName name="ff_9" localSheetId="7">ERR</definedName>
    <definedName name="ff_9" localSheetId="3">ERR</definedName>
    <definedName name="ff_9" localSheetId="10">ERR</definedName>
    <definedName name="ff_9">ERR</definedName>
    <definedName name="fg" localSheetId="5">[0]!ERR</definedName>
    <definedName name="fg" localSheetId="2">[0]!ERR</definedName>
    <definedName name="fg" localSheetId="1">[0]!ERR</definedName>
    <definedName name="fg" localSheetId="7">[0]!ERR</definedName>
    <definedName name="fg" localSheetId="3">[0]!ERR</definedName>
    <definedName name="fg">[0]!ERR</definedName>
    <definedName name="FINANCIACION" localSheetId="5">[0]!ERR</definedName>
    <definedName name="FINANCIACION" localSheetId="2">[0]!ERR</definedName>
    <definedName name="FINANCIACION" localSheetId="1">[0]!ERR</definedName>
    <definedName name="FINANCIACION" localSheetId="7">[0]!ERR</definedName>
    <definedName name="FINANCIACION" localSheetId="3">[0]!ERR</definedName>
    <definedName name="FINANCIACION">[0]!ERR</definedName>
    <definedName name="FINANCIACION_10" localSheetId="8">ERR</definedName>
    <definedName name="FINANCIACION_10" localSheetId="5">ERR</definedName>
    <definedName name="FINANCIACION_10" localSheetId="2">ERR</definedName>
    <definedName name="FINANCIACION_10" localSheetId="1">ERR</definedName>
    <definedName name="FINANCIACION_10" localSheetId="9">ERR</definedName>
    <definedName name="FINANCIACION_10" localSheetId="7">ERR</definedName>
    <definedName name="FINANCIACION_10" localSheetId="3">ERR</definedName>
    <definedName name="FINANCIACION_10" localSheetId="10">ERR</definedName>
    <definedName name="FINANCIACION_10">ERR</definedName>
    <definedName name="FINANCIACION_3" localSheetId="8">ERR</definedName>
    <definedName name="FINANCIACION_3" localSheetId="5">ERR</definedName>
    <definedName name="FINANCIACION_3" localSheetId="2">ERR</definedName>
    <definedName name="FINANCIACION_3" localSheetId="1">ERR</definedName>
    <definedName name="FINANCIACION_3" localSheetId="9">ERR</definedName>
    <definedName name="FINANCIACION_3" localSheetId="7">ERR</definedName>
    <definedName name="FINANCIACION_3" localSheetId="3">ERR</definedName>
    <definedName name="FINANCIACION_3" localSheetId="10">ERR</definedName>
    <definedName name="FINANCIACION_3">ERR</definedName>
    <definedName name="FINANCIACION_4" localSheetId="8">ERR</definedName>
    <definedName name="FINANCIACION_4" localSheetId="5">ERR</definedName>
    <definedName name="FINANCIACION_4" localSheetId="2">ERR</definedName>
    <definedName name="FINANCIACION_4" localSheetId="1">ERR</definedName>
    <definedName name="FINANCIACION_4" localSheetId="9">ERR</definedName>
    <definedName name="FINANCIACION_4" localSheetId="7">ERR</definedName>
    <definedName name="FINANCIACION_4" localSheetId="3">ERR</definedName>
    <definedName name="FINANCIACION_4" localSheetId="10">ERR</definedName>
    <definedName name="FINANCIACION_4">ERR</definedName>
    <definedName name="FINANCIACION_5" localSheetId="8">ERR</definedName>
    <definedName name="FINANCIACION_5" localSheetId="5">ERR</definedName>
    <definedName name="FINANCIACION_5" localSheetId="2">ERR</definedName>
    <definedName name="FINANCIACION_5" localSheetId="1">ERR</definedName>
    <definedName name="FINANCIACION_5" localSheetId="9">ERR</definedName>
    <definedName name="FINANCIACION_5" localSheetId="7">ERR</definedName>
    <definedName name="FINANCIACION_5" localSheetId="3">ERR</definedName>
    <definedName name="FINANCIACION_5" localSheetId="10">ERR</definedName>
    <definedName name="FINANCIACION_5">ERR</definedName>
    <definedName name="FINANCIACION_6" localSheetId="8">ERR</definedName>
    <definedName name="FINANCIACION_6" localSheetId="5">ERR</definedName>
    <definedName name="FINANCIACION_6" localSheetId="2">ERR</definedName>
    <definedName name="FINANCIACION_6" localSheetId="1">ERR</definedName>
    <definedName name="FINANCIACION_6" localSheetId="9">ERR</definedName>
    <definedName name="FINANCIACION_6" localSheetId="7">ERR</definedName>
    <definedName name="FINANCIACION_6" localSheetId="3">ERR</definedName>
    <definedName name="FINANCIACION_6" localSheetId="10">ERR</definedName>
    <definedName name="FINANCIACION_6">ERR</definedName>
    <definedName name="FINANCIACION_7" localSheetId="8">ERR</definedName>
    <definedName name="FINANCIACION_7" localSheetId="5">ERR</definedName>
    <definedName name="FINANCIACION_7" localSheetId="2">ERR</definedName>
    <definedName name="FINANCIACION_7" localSheetId="1">ERR</definedName>
    <definedName name="FINANCIACION_7" localSheetId="9">ERR</definedName>
    <definedName name="FINANCIACION_7" localSheetId="7">ERR</definedName>
    <definedName name="FINANCIACION_7" localSheetId="3">ERR</definedName>
    <definedName name="FINANCIACION_7" localSheetId="10">ERR</definedName>
    <definedName name="FINANCIACION_7">ERR</definedName>
    <definedName name="FINANCIACION_8" localSheetId="8">ERR</definedName>
    <definedName name="FINANCIACION_8" localSheetId="5">ERR</definedName>
    <definedName name="FINANCIACION_8" localSheetId="2">ERR</definedName>
    <definedName name="FINANCIACION_8" localSheetId="1">ERR</definedName>
    <definedName name="FINANCIACION_8" localSheetId="9">ERR</definedName>
    <definedName name="FINANCIACION_8" localSheetId="7">ERR</definedName>
    <definedName name="FINANCIACION_8" localSheetId="3">ERR</definedName>
    <definedName name="FINANCIACION_8" localSheetId="10">ERR</definedName>
    <definedName name="FINANCIACION_8">ERR</definedName>
    <definedName name="FINANCIACION_9" localSheetId="8">ERR</definedName>
    <definedName name="FINANCIACION_9" localSheetId="5">ERR</definedName>
    <definedName name="FINANCIACION_9" localSheetId="2">ERR</definedName>
    <definedName name="FINANCIACION_9" localSheetId="1">ERR</definedName>
    <definedName name="FINANCIACION_9" localSheetId="9">ERR</definedName>
    <definedName name="FINANCIACION_9" localSheetId="7">ERR</definedName>
    <definedName name="FINANCIACION_9" localSheetId="3">ERR</definedName>
    <definedName name="FINANCIACION_9" localSheetId="10">ERR</definedName>
    <definedName name="FINANCIACION_9">ERR</definedName>
    <definedName name="FS01_10" localSheetId="8">ERR</definedName>
    <definedName name="FS01_10" localSheetId="5">ERR</definedName>
    <definedName name="FS01_10" localSheetId="2">ERR</definedName>
    <definedName name="FS01_10" localSheetId="1">ERR</definedName>
    <definedName name="FS01_10" localSheetId="9">ERR</definedName>
    <definedName name="FS01_10" localSheetId="7">ERR</definedName>
    <definedName name="FS01_10" localSheetId="3">ERR</definedName>
    <definedName name="FS01_10" localSheetId="10">ERR</definedName>
    <definedName name="FS01_10">ERR</definedName>
    <definedName name="FS01_3" localSheetId="8">ERR</definedName>
    <definedName name="FS01_3" localSheetId="5">ERR</definedName>
    <definedName name="FS01_3" localSheetId="2">ERR</definedName>
    <definedName name="FS01_3" localSheetId="1">ERR</definedName>
    <definedName name="FS01_3" localSheetId="9">ERR</definedName>
    <definedName name="FS01_3" localSheetId="7">ERR</definedName>
    <definedName name="FS01_3" localSheetId="3">ERR</definedName>
    <definedName name="FS01_3" localSheetId="10">ERR</definedName>
    <definedName name="FS01_3">ERR</definedName>
    <definedName name="FS01_4" localSheetId="8">ERR</definedName>
    <definedName name="FS01_4" localSheetId="5">ERR</definedName>
    <definedName name="FS01_4" localSheetId="2">ERR</definedName>
    <definedName name="FS01_4" localSheetId="1">ERR</definedName>
    <definedName name="FS01_4" localSheetId="9">ERR</definedName>
    <definedName name="FS01_4" localSheetId="7">ERR</definedName>
    <definedName name="FS01_4" localSheetId="3">ERR</definedName>
    <definedName name="FS01_4" localSheetId="10">ERR</definedName>
    <definedName name="FS01_4">ERR</definedName>
    <definedName name="FS01_5" localSheetId="8">ERR</definedName>
    <definedName name="FS01_5" localSheetId="5">ERR</definedName>
    <definedName name="FS01_5" localSheetId="2">ERR</definedName>
    <definedName name="FS01_5" localSheetId="1">ERR</definedName>
    <definedName name="FS01_5" localSheetId="9">ERR</definedName>
    <definedName name="FS01_5" localSheetId="7">ERR</definedName>
    <definedName name="FS01_5" localSheetId="3">ERR</definedName>
    <definedName name="FS01_5" localSheetId="10">ERR</definedName>
    <definedName name="FS01_5">ERR</definedName>
    <definedName name="FS01_6" localSheetId="8">ERR</definedName>
    <definedName name="FS01_6" localSheetId="5">ERR</definedName>
    <definedName name="FS01_6" localSheetId="2">ERR</definedName>
    <definedName name="FS01_6" localSheetId="1">ERR</definedName>
    <definedName name="FS01_6" localSheetId="9">ERR</definedName>
    <definedName name="FS01_6" localSheetId="7">ERR</definedName>
    <definedName name="FS01_6" localSheetId="3">ERR</definedName>
    <definedName name="FS01_6" localSheetId="10">ERR</definedName>
    <definedName name="FS01_6">ERR</definedName>
    <definedName name="FS01_7" localSheetId="8">ERR</definedName>
    <definedName name="FS01_7" localSheetId="5">ERR</definedName>
    <definedName name="FS01_7" localSheetId="2">ERR</definedName>
    <definedName name="FS01_7" localSheetId="1">ERR</definedName>
    <definedName name="FS01_7" localSheetId="9">ERR</definedName>
    <definedName name="FS01_7" localSheetId="7">ERR</definedName>
    <definedName name="FS01_7" localSheetId="3">ERR</definedName>
    <definedName name="FS01_7" localSheetId="10">ERR</definedName>
    <definedName name="FS01_7">ERR</definedName>
    <definedName name="FS01_8" localSheetId="8">ERR</definedName>
    <definedName name="FS01_8" localSheetId="5">ERR</definedName>
    <definedName name="FS01_8" localSheetId="2">ERR</definedName>
    <definedName name="FS01_8" localSheetId="1">ERR</definedName>
    <definedName name="FS01_8" localSheetId="9">ERR</definedName>
    <definedName name="FS01_8" localSheetId="7">ERR</definedName>
    <definedName name="FS01_8" localSheetId="3">ERR</definedName>
    <definedName name="FS01_8" localSheetId="10">ERR</definedName>
    <definedName name="FS01_8">ERR</definedName>
    <definedName name="FS01_9" localSheetId="8">ERR</definedName>
    <definedName name="FS01_9" localSheetId="5">ERR</definedName>
    <definedName name="FS01_9" localSheetId="2">ERR</definedName>
    <definedName name="FS01_9" localSheetId="1">ERR</definedName>
    <definedName name="FS01_9" localSheetId="9">ERR</definedName>
    <definedName name="FS01_9" localSheetId="7">ERR</definedName>
    <definedName name="FS01_9" localSheetId="3">ERR</definedName>
    <definedName name="FS01_9" localSheetId="10">ERR</definedName>
    <definedName name="FS01_9">ERR</definedName>
    <definedName name="fu" localSheetId="5">[0]!ERR</definedName>
    <definedName name="fu" localSheetId="2">[0]!ERR</definedName>
    <definedName name="fu" localSheetId="1">[0]!ERR</definedName>
    <definedName name="fu" localSheetId="7">[0]!ERR</definedName>
    <definedName name="fu" localSheetId="3">[0]!ERR</definedName>
    <definedName name="fu">[0]!ERR</definedName>
    <definedName name="g" localSheetId="8">#REF!</definedName>
    <definedName name="g" localSheetId="5">#REF!</definedName>
    <definedName name="g" localSheetId="2">#REF!</definedName>
    <definedName name="g" localSheetId="1">#REF!</definedName>
    <definedName name="g" localSheetId="9">#REF!</definedName>
    <definedName name="g" localSheetId="7">#REF!</definedName>
    <definedName name="g" localSheetId="3">#REF!</definedName>
    <definedName name="g" localSheetId="10">#REF!</definedName>
    <definedName name="g">#REF!</definedName>
    <definedName name="GBGB" localSheetId="5">[0]!ERR</definedName>
    <definedName name="GBGB" localSheetId="2">[0]!ERR</definedName>
    <definedName name="GBGB" localSheetId="1">[0]!ERR</definedName>
    <definedName name="GBGB" localSheetId="7">[0]!ERR</definedName>
    <definedName name="GBGB" localSheetId="3">[0]!ERR</definedName>
    <definedName name="GBGB">[0]!ERR</definedName>
    <definedName name="GGG" localSheetId="5">[0]!ERR</definedName>
    <definedName name="GGG" localSheetId="2">[0]!ERR</definedName>
    <definedName name="GGG" localSheetId="1">[0]!ERR</definedName>
    <definedName name="GGG" localSheetId="7">[0]!ERR</definedName>
    <definedName name="GGG" localSheetId="3">[0]!ERR</definedName>
    <definedName name="GGG">[0]!ERR</definedName>
    <definedName name="GGG_10" localSheetId="8">ERR</definedName>
    <definedName name="GGG_10" localSheetId="5">ERR</definedName>
    <definedName name="GGG_10" localSheetId="2">ERR</definedName>
    <definedName name="GGG_10" localSheetId="1">ERR</definedName>
    <definedName name="GGG_10" localSheetId="9">ERR</definedName>
    <definedName name="GGG_10" localSheetId="7">ERR</definedName>
    <definedName name="GGG_10" localSheetId="3">ERR</definedName>
    <definedName name="GGG_10" localSheetId="10">ERR</definedName>
    <definedName name="GGG_10">ERR</definedName>
    <definedName name="GGG_3" localSheetId="8">ERR</definedName>
    <definedName name="GGG_3" localSheetId="5">ERR</definedName>
    <definedName name="GGG_3" localSheetId="2">ERR</definedName>
    <definedName name="GGG_3" localSheetId="1">ERR</definedName>
    <definedName name="GGG_3" localSheetId="9">ERR</definedName>
    <definedName name="GGG_3" localSheetId="7">ERR</definedName>
    <definedName name="GGG_3" localSheetId="3">ERR</definedName>
    <definedName name="GGG_3" localSheetId="10">ERR</definedName>
    <definedName name="GGG_3">ERR</definedName>
    <definedName name="GGG_4" localSheetId="8">ERR</definedName>
    <definedName name="GGG_4" localSheetId="5">ERR</definedName>
    <definedName name="GGG_4" localSheetId="2">ERR</definedName>
    <definedName name="GGG_4" localSheetId="1">ERR</definedName>
    <definedName name="GGG_4" localSheetId="9">ERR</definedName>
    <definedName name="GGG_4" localSheetId="7">ERR</definedName>
    <definedName name="GGG_4" localSheetId="3">ERR</definedName>
    <definedName name="GGG_4" localSheetId="10">ERR</definedName>
    <definedName name="GGG_4">ERR</definedName>
    <definedName name="GGG_5" localSheetId="8">ERR</definedName>
    <definedName name="GGG_5" localSheetId="5">ERR</definedName>
    <definedName name="GGG_5" localSheetId="2">ERR</definedName>
    <definedName name="GGG_5" localSheetId="1">ERR</definedName>
    <definedName name="GGG_5" localSheetId="9">ERR</definedName>
    <definedName name="GGG_5" localSheetId="7">ERR</definedName>
    <definedName name="GGG_5" localSheetId="3">ERR</definedName>
    <definedName name="GGG_5" localSheetId="10">ERR</definedName>
    <definedName name="GGG_5">ERR</definedName>
    <definedName name="GGG_6" localSheetId="8">ERR</definedName>
    <definedName name="GGG_6" localSheetId="5">ERR</definedName>
    <definedName name="GGG_6" localSheetId="2">ERR</definedName>
    <definedName name="GGG_6" localSheetId="1">ERR</definedName>
    <definedName name="GGG_6" localSheetId="9">ERR</definedName>
    <definedName name="GGG_6" localSheetId="7">ERR</definedName>
    <definedName name="GGG_6" localSheetId="3">ERR</definedName>
    <definedName name="GGG_6" localSheetId="10">ERR</definedName>
    <definedName name="GGG_6">ERR</definedName>
    <definedName name="GGG_7" localSheetId="8">ERR</definedName>
    <definedName name="GGG_7" localSheetId="5">ERR</definedName>
    <definedName name="GGG_7" localSheetId="2">ERR</definedName>
    <definedName name="GGG_7" localSheetId="1">ERR</definedName>
    <definedName name="GGG_7" localSheetId="9">ERR</definedName>
    <definedName name="GGG_7" localSheetId="7">ERR</definedName>
    <definedName name="GGG_7" localSheetId="3">ERR</definedName>
    <definedName name="GGG_7" localSheetId="10">ERR</definedName>
    <definedName name="GGG_7">ERR</definedName>
    <definedName name="GGG_8" localSheetId="8">ERR</definedName>
    <definedName name="GGG_8" localSheetId="5">ERR</definedName>
    <definedName name="GGG_8" localSheetId="2">ERR</definedName>
    <definedName name="GGG_8" localSheetId="1">ERR</definedName>
    <definedName name="GGG_8" localSheetId="9">ERR</definedName>
    <definedName name="GGG_8" localSheetId="7">ERR</definedName>
    <definedName name="GGG_8" localSheetId="3">ERR</definedName>
    <definedName name="GGG_8" localSheetId="10">ERR</definedName>
    <definedName name="GGG_8">ERR</definedName>
    <definedName name="GGG_9" localSheetId="8">ERR</definedName>
    <definedName name="GGG_9" localSheetId="5">ERR</definedName>
    <definedName name="GGG_9" localSheetId="2">ERR</definedName>
    <definedName name="GGG_9" localSheetId="1">ERR</definedName>
    <definedName name="GGG_9" localSheetId="9">ERR</definedName>
    <definedName name="GGG_9" localSheetId="7">ERR</definedName>
    <definedName name="GGG_9" localSheetId="3">ERR</definedName>
    <definedName name="GGG_9" localSheetId="10">ERR</definedName>
    <definedName name="GGG_9">ERR</definedName>
    <definedName name="hh" localSheetId="5">[0]!ERR</definedName>
    <definedName name="hh" localSheetId="2">[0]!ERR</definedName>
    <definedName name="hh" localSheetId="1">[0]!ERR</definedName>
    <definedName name="hh" localSheetId="7">[0]!ERR</definedName>
    <definedName name="hh" localSheetId="3">[0]!ERR</definedName>
    <definedName name="hh">[0]!ERR</definedName>
    <definedName name="Imprima" localSheetId="8">#REF!</definedName>
    <definedName name="Imprima" localSheetId="5">#REF!</definedName>
    <definedName name="Imprima" localSheetId="2">#REF!</definedName>
    <definedName name="Imprima" localSheetId="1">#REF!</definedName>
    <definedName name="Imprima" localSheetId="9">#REF!</definedName>
    <definedName name="Imprima" localSheetId="7">#REF!</definedName>
    <definedName name="Imprima" localSheetId="3">#REF!</definedName>
    <definedName name="Imprima" localSheetId="10">#REF!</definedName>
    <definedName name="Imprima">#REF!</definedName>
    <definedName name="inf" localSheetId="8">#REF!</definedName>
    <definedName name="inf" localSheetId="2">#REF!</definedName>
    <definedName name="inf" localSheetId="1">#REF!</definedName>
    <definedName name="inf" localSheetId="9">#REF!</definedName>
    <definedName name="inf" localSheetId="7">#REF!</definedName>
    <definedName name="inf" localSheetId="3">#REF!</definedName>
    <definedName name="inf" localSheetId="10">#REF!</definedName>
    <definedName name="inf">#REF!</definedName>
    <definedName name="j" localSheetId="5">[0]!ERR</definedName>
    <definedName name="j" localSheetId="2">[0]!ERR</definedName>
    <definedName name="j" localSheetId="1">[0]!ERR</definedName>
    <definedName name="j" localSheetId="7">[0]!ERR</definedName>
    <definedName name="j" localSheetId="3">[0]!ERR</definedName>
    <definedName name="j">[0]!ERR</definedName>
    <definedName name="jj" localSheetId="5">[0]!ERR</definedName>
    <definedName name="jj" localSheetId="2">[0]!ERR</definedName>
    <definedName name="jj" localSheetId="1">[0]!ERR</definedName>
    <definedName name="jj" localSheetId="7">[0]!ERR</definedName>
    <definedName name="jj" localSheetId="3">[0]!ERR</definedName>
    <definedName name="jj">[0]!ERR</definedName>
    <definedName name="JOHNNY" localSheetId="5">[0]!ERR</definedName>
    <definedName name="JOHNNY" localSheetId="2">[0]!ERR</definedName>
    <definedName name="JOHNNY" localSheetId="1">[0]!ERR</definedName>
    <definedName name="JOHNNY" localSheetId="7">[0]!ERR</definedName>
    <definedName name="JOHNNY" localSheetId="3">[0]!ERR</definedName>
    <definedName name="JOHNNY">[0]!ERR</definedName>
    <definedName name="JOHNNY_10" localSheetId="8">ERR</definedName>
    <definedName name="JOHNNY_10" localSheetId="5">ERR</definedName>
    <definedName name="JOHNNY_10" localSheetId="2">ERR</definedName>
    <definedName name="JOHNNY_10" localSheetId="1">ERR</definedName>
    <definedName name="JOHNNY_10" localSheetId="9">ERR</definedName>
    <definedName name="JOHNNY_10" localSheetId="7">ERR</definedName>
    <definedName name="JOHNNY_10" localSheetId="3">ERR</definedName>
    <definedName name="JOHNNY_10" localSheetId="10">ERR</definedName>
    <definedName name="JOHNNY_10">ERR</definedName>
    <definedName name="JOHNNY_3" localSheetId="8">ERR</definedName>
    <definedName name="JOHNNY_3" localSheetId="5">ERR</definedName>
    <definedName name="JOHNNY_3" localSheetId="2">ERR</definedName>
    <definedName name="JOHNNY_3" localSheetId="1">ERR</definedName>
    <definedName name="JOHNNY_3" localSheetId="9">ERR</definedName>
    <definedName name="JOHNNY_3" localSheetId="7">ERR</definedName>
    <definedName name="JOHNNY_3" localSheetId="3">ERR</definedName>
    <definedName name="JOHNNY_3" localSheetId="10">ERR</definedName>
    <definedName name="JOHNNY_3">ERR</definedName>
    <definedName name="JOHNNY_4" localSheetId="8">ERR</definedName>
    <definedName name="JOHNNY_4" localSheetId="5">ERR</definedName>
    <definedName name="JOHNNY_4" localSheetId="2">ERR</definedName>
    <definedName name="JOHNNY_4" localSheetId="1">ERR</definedName>
    <definedName name="JOHNNY_4" localSheetId="9">ERR</definedName>
    <definedName name="JOHNNY_4" localSheetId="7">ERR</definedName>
    <definedName name="JOHNNY_4" localSheetId="3">ERR</definedName>
    <definedName name="JOHNNY_4" localSheetId="10">ERR</definedName>
    <definedName name="JOHNNY_4">ERR</definedName>
    <definedName name="JOHNNY_5" localSheetId="8">ERR</definedName>
    <definedName name="JOHNNY_5" localSheetId="5">ERR</definedName>
    <definedName name="JOHNNY_5" localSheetId="2">ERR</definedName>
    <definedName name="JOHNNY_5" localSheetId="1">ERR</definedName>
    <definedName name="JOHNNY_5" localSheetId="9">ERR</definedName>
    <definedName name="JOHNNY_5" localSheetId="7">ERR</definedName>
    <definedName name="JOHNNY_5" localSheetId="3">ERR</definedName>
    <definedName name="JOHNNY_5" localSheetId="10">ERR</definedName>
    <definedName name="JOHNNY_5">ERR</definedName>
    <definedName name="JOHNNY_6" localSheetId="8">ERR</definedName>
    <definedName name="JOHNNY_6" localSheetId="5">ERR</definedName>
    <definedName name="JOHNNY_6" localSheetId="2">ERR</definedName>
    <definedName name="JOHNNY_6" localSheetId="1">ERR</definedName>
    <definedName name="JOHNNY_6" localSheetId="9">ERR</definedName>
    <definedName name="JOHNNY_6" localSheetId="7">ERR</definedName>
    <definedName name="JOHNNY_6" localSheetId="3">ERR</definedName>
    <definedName name="JOHNNY_6" localSheetId="10">ERR</definedName>
    <definedName name="JOHNNY_6">ERR</definedName>
    <definedName name="JOHNNY_7" localSheetId="8">ERR</definedName>
    <definedName name="JOHNNY_7" localSheetId="5">ERR</definedName>
    <definedName name="JOHNNY_7" localSheetId="2">ERR</definedName>
    <definedName name="JOHNNY_7" localSheetId="1">ERR</definedName>
    <definedName name="JOHNNY_7" localSheetId="9">ERR</definedName>
    <definedName name="JOHNNY_7" localSheetId="7">ERR</definedName>
    <definedName name="JOHNNY_7" localSheetId="3">ERR</definedName>
    <definedName name="JOHNNY_7" localSheetId="10">ERR</definedName>
    <definedName name="JOHNNY_7">ERR</definedName>
    <definedName name="JOHNNY_8" localSheetId="8">ERR</definedName>
    <definedName name="JOHNNY_8" localSheetId="5">ERR</definedName>
    <definedName name="JOHNNY_8" localSheetId="2">ERR</definedName>
    <definedName name="JOHNNY_8" localSheetId="1">ERR</definedName>
    <definedName name="JOHNNY_8" localSheetId="9">ERR</definedName>
    <definedName name="JOHNNY_8" localSheetId="7">ERR</definedName>
    <definedName name="JOHNNY_8" localSheetId="3">ERR</definedName>
    <definedName name="JOHNNY_8" localSheetId="10">ERR</definedName>
    <definedName name="JOHNNY_8">ERR</definedName>
    <definedName name="JOHNNY_9" localSheetId="8">ERR</definedName>
    <definedName name="JOHNNY_9" localSheetId="5">ERR</definedName>
    <definedName name="JOHNNY_9" localSheetId="2">ERR</definedName>
    <definedName name="JOHNNY_9" localSheetId="1">ERR</definedName>
    <definedName name="JOHNNY_9" localSheetId="9">ERR</definedName>
    <definedName name="JOHNNY_9" localSheetId="7">ERR</definedName>
    <definedName name="JOHNNY_9" localSheetId="3">ERR</definedName>
    <definedName name="JOHNNY_9" localSheetId="10">ERR</definedName>
    <definedName name="JOHNNY_9">ERR</definedName>
    <definedName name="kl" localSheetId="5">[0]!ERR</definedName>
    <definedName name="kl" localSheetId="2">[0]!ERR</definedName>
    <definedName name="kl" localSheetId="1">[0]!ERR</definedName>
    <definedName name="kl" localSheetId="7">[0]!ERR</definedName>
    <definedName name="kl" localSheetId="3">[0]!ERR</definedName>
    <definedName name="kl">[0]!ERR</definedName>
    <definedName name="L" localSheetId="8">#REF!</definedName>
    <definedName name="L" localSheetId="5">#REF!</definedName>
    <definedName name="L" localSheetId="2">#REF!</definedName>
    <definedName name="L" localSheetId="1">#REF!</definedName>
    <definedName name="L" localSheetId="9">#REF!</definedName>
    <definedName name="L" localSheetId="7">#REF!</definedName>
    <definedName name="L" localSheetId="3">#REF!</definedName>
    <definedName name="L" localSheetId="10">#REF!</definedName>
    <definedName name="L">#REF!</definedName>
    <definedName name="liq" localSheetId="5">[0]!ERR</definedName>
    <definedName name="liq" localSheetId="2">[0]!ERR</definedName>
    <definedName name="liq" localSheetId="1">[0]!ERR</definedName>
    <definedName name="liq" localSheetId="7">[0]!ERR</definedName>
    <definedName name="liq" localSheetId="3">[0]!ERR</definedName>
    <definedName name="liq">[0]!ERR</definedName>
    <definedName name="LL" localSheetId="5">[0]!ERR</definedName>
    <definedName name="LL" localSheetId="2">[0]!ERR</definedName>
    <definedName name="LL" localSheetId="1">[0]!ERR</definedName>
    <definedName name="LL" localSheetId="7">[0]!ERR</definedName>
    <definedName name="LL" localSheetId="3">[0]!ERR</definedName>
    <definedName name="LL">[0]!ERR</definedName>
    <definedName name="LOGO" localSheetId="5">[0]!ERR</definedName>
    <definedName name="LOGO" localSheetId="2">[0]!ERR</definedName>
    <definedName name="LOGO" localSheetId="1">[0]!ERR</definedName>
    <definedName name="LOGO" localSheetId="7">[0]!ERR</definedName>
    <definedName name="LOGO" localSheetId="3">[0]!ERR</definedName>
    <definedName name="LOGO">[0]!ERR</definedName>
    <definedName name="LOGO_10" localSheetId="8">ERR</definedName>
    <definedName name="LOGO_10" localSheetId="5">ERR</definedName>
    <definedName name="LOGO_10" localSheetId="2">ERR</definedName>
    <definedName name="LOGO_10" localSheetId="1">ERR</definedName>
    <definedName name="LOGO_10" localSheetId="9">ERR</definedName>
    <definedName name="LOGO_10" localSheetId="7">ERR</definedName>
    <definedName name="LOGO_10" localSheetId="3">ERR</definedName>
    <definedName name="LOGO_10" localSheetId="10">ERR</definedName>
    <definedName name="LOGO_10">ERR</definedName>
    <definedName name="LOGO_3" localSheetId="8">ERR</definedName>
    <definedName name="LOGO_3" localSheetId="5">ERR</definedName>
    <definedName name="LOGO_3" localSheetId="2">ERR</definedName>
    <definedName name="LOGO_3" localSheetId="1">ERR</definedName>
    <definedName name="LOGO_3" localSheetId="9">ERR</definedName>
    <definedName name="LOGO_3" localSheetId="7">ERR</definedName>
    <definedName name="LOGO_3" localSheetId="3">ERR</definedName>
    <definedName name="LOGO_3" localSheetId="10">ERR</definedName>
    <definedName name="LOGO_3">ERR</definedName>
    <definedName name="LOGO_4" localSheetId="8">ERR</definedName>
    <definedName name="LOGO_4" localSheetId="5">ERR</definedName>
    <definedName name="LOGO_4" localSheetId="2">ERR</definedName>
    <definedName name="LOGO_4" localSheetId="1">ERR</definedName>
    <definedName name="LOGO_4" localSheetId="9">ERR</definedName>
    <definedName name="LOGO_4" localSheetId="7">ERR</definedName>
    <definedName name="LOGO_4" localSheetId="3">ERR</definedName>
    <definedName name="LOGO_4" localSheetId="10">ERR</definedName>
    <definedName name="LOGO_4">ERR</definedName>
    <definedName name="LOGO_5" localSheetId="8">ERR</definedName>
    <definedName name="LOGO_5" localSheetId="5">ERR</definedName>
    <definedName name="LOGO_5" localSheetId="2">ERR</definedName>
    <definedName name="LOGO_5" localSheetId="1">ERR</definedName>
    <definedName name="LOGO_5" localSheetId="9">ERR</definedName>
    <definedName name="LOGO_5" localSheetId="7">ERR</definedName>
    <definedName name="LOGO_5" localSheetId="3">ERR</definedName>
    <definedName name="LOGO_5" localSheetId="10">ERR</definedName>
    <definedName name="LOGO_5">ERR</definedName>
    <definedName name="LOGO_6" localSheetId="8">ERR</definedName>
    <definedName name="LOGO_6" localSheetId="5">ERR</definedName>
    <definedName name="LOGO_6" localSheetId="2">ERR</definedName>
    <definedName name="LOGO_6" localSheetId="1">ERR</definedName>
    <definedName name="LOGO_6" localSheetId="9">ERR</definedName>
    <definedName name="LOGO_6" localSheetId="7">ERR</definedName>
    <definedName name="LOGO_6" localSheetId="3">ERR</definedName>
    <definedName name="LOGO_6" localSheetId="10">ERR</definedName>
    <definedName name="LOGO_6">ERR</definedName>
    <definedName name="LOGO_7" localSheetId="8">ERR</definedName>
    <definedName name="LOGO_7" localSheetId="5">ERR</definedName>
    <definedName name="LOGO_7" localSheetId="2">ERR</definedName>
    <definedName name="LOGO_7" localSheetId="1">ERR</definedName>
    <definedName name="LOGO_7" localSheetId="9">ERR</definedName>
    <definedName name="LOGO_7" localSheetId="7">ERR</definedName>
    <definedName name="LOGO_7" localSheetId="3">ERR</definedName>
    <definedName name="LOGO_7" localSheetId="10">ERR</definedName>
    <definedName name="LOGO_7">ERR</definedName>
    <definedName name="LOGO_8" localSheetId="8">ERR</definedName>
    <definedName name="LOGO_8" localSheetId="5">ERR</definedName>
    <definedName name="LOGO_8" localSheetId="2">ERR</definedName>
    <definedName name="LOGO_8" localSheetId="1">ERR</definedName>
    <definedName name="LOGO_8" localSheetId="9">ERR</definedName>
    <definedName name="LOGO_8" localSheetId="7">ERR</definedName>
    <definedName name="LOGO_8" localSheetId="3">ERR</definedName>
    <definedName name="LOGO_8" localSheetId="10">ERR</definedName>
    <definedName name="LOGO_8">ERR</definedName>
    <definedName name="LOGO_9" localSheetId="8">ERR</definedName>
    <definedName name="LOGO_9" localSheetId="5">ERR</definedName>
    <definedName name="LOGO_9" localSheetId="2">ERR</definedName>
    <definedName name="LOGO_9" localSheetId="1">ERR</definedName>
    <definedName name="LOGO_9" localSheetId="9">ERR</definedName>
    <definedName name="LOGO_9" localSheetId="7">ERR</definedName>
    <definedName name="LOGO_9" localSheetId="3">ERR</definedName>
    <definedName name="LOGO_9" localSheetId="10">ERR</definedName>
    <definedName name="LOGO_9">ERR</definedName>
    <definedName name="mortero" localSheetId="5">[0]!ERR</definedName>
    <definedName name="mortero" localSheetId="2">[0]!ERR</definedName>
    <definedName name="mortero" localSheetId="1">[0]!ERR</definedName>
    <definedName name="mortero" localSheetId="7">[0]!ERR</definedName>
    <definedName name="mortero" localSheetId="3">[0]!ERR</definedName>
    <definedName name="mortero">[0]!ERR</definedName>
    <definedName name="NO" localSheetId="5">[0]!ERR</definedName>
    <definedName name="NO" localSheetId="2">[0]!ERR</definedName>
    <definedName name="NO" localSheetId="1">[0]!ERR</definedName>
    <definedName name="NO" localSheetId="7">[0]!ERR</definedName>
    <definedName name="NO" localSheetId="3">[0]!ERR</definedName>
    <definedName name="NO">[0]!ERR</definedName>
    <definedName name="NO_10" localSheetId="8">ERR</definedName>
    <definedName name="NO_10" localSheetId="5">ERR</definedName>
    <definedName name="NO_10" localSheetId="2">ERR</definedName>
    <definedName name="NO_10" localSheetId="1">ERR</definedName>
    <definedName name="NO_10" localSheetId="9">ERR</definedName>
    <definedName name="NO_10" localSheetId="7">ERR</definedName>
    <definedName name="NO_10" localSheetId="3">ERR</definedName>
    <definedName name="NO_10" localSheetId="10">ERR</definedName>
    <definedName name="NO_10">ERR</definedName>
    <definedName name="NO_3" localSheetId="8">ERR</definedName>
    <definedName name="NO_3" localSheetId="5">ERR</definedName>
    <definedName name="NO_3" localSheetId="2">ERR</definedName>
    <definedName name="NO_3" localSheetId="1">ERR</definedName>
    <definedName name="NO_3" localSheetId="9">ERR</definedName>
    <definedName name="NO_3" localSheetId="7">ERR</definedName>
    <definedName name="NO_3" localSheetId="3">ERR</definedName>
    <definedName name="NO_3" localSheetId="10">ERR</definedName>
    <definedName name="NO_3">ERR</definedName>
    <definedName name="NO_4" localSheetId="8">ERR</definedName>
    <definedName name="NO_4" localSheetId="5">ERR</definedName>
    <definedName name="NO_4" localSheetId="2">ERR</definedName>
    <definedName name="NO_4" localSheetId="1">ERR</definedName>
    <definedName name="NO_4" localSheetId="9">ERR</definedName>
    <definedName name="NO_4" localSheetId="7">ERR</definedName>
    <definedName name="NO_4" localSheetId="3">ERR</definedName>
    <definedName name="NO_4" localSheetId="10">ERR</definedName>
    <definedName name="NO_4">ERR</definedName>
    <definedName name="NO_5" localSheetId="8">ERR</definedName>
    <definedName name="NO_5" localSheetId="5">ERR</definedName>
    <definedName name="NO_5" localSheetId="2">ERR</definedName>
    <definedName name="NO_5" localSheetId="1">ERR</definedName>
    <definedName name="NO_5" localSheetId="9">ERR</definedName>
    <definedName name="NO_5" localSheetId="7">ERR</definedName>
    <definedName name="NO_5" localSheetId="3">ERR</definedName>
    <definedName name="NO_5" localSheetId="10">ERR</definedName>
    <definedName name="NO_5">ERR</definedName>
    <definedName name="NO_6" localSheetId="8">ERR</definedName>
    <definedName name="NO_6" localSheetId="5">ERR</definedName>
    <definedName name="NO_6" localSheetId="2">ERR</definedName>
    <definedName name="NO_6" localSheetId="1">ERR</definedName>
    <definedName name="NO_6" localSheetId="9">ERR</definedName>
    <definedName name="NO_6" localSheetId="7">ERR</definedName>
    <definedName name="NO_6" localSheetId="3">ERR</definedName>
    <definedName name="NO_6" localSheetId="10">ERR</definedName>
    <definedName name="NO_6">ERR</definedName>
    <definedName name="NO_7" localSheetId="8">ERR</definedName>
    <definedName name="NO_7" localSheetId="5">ERR</definedName>
    <definedName name="NO_7" localSheetId="2">ERR</definedName>
    <definedName name="NO_7" localSheetId="1">ERR</definedName>
    <definedName name="NO_7" localSheetId="9">ERR</definedName>
    <definedName name="NO_7" localSheetId="7">ERR</definedName>
    <definedName name="NO_7" localSheetId="3">ERR</definedName>
    <definedName name="NO_7" localSheetId="10">ERR</definedName>
    <definedName name="NO_7">ERR</definedName>
    <definedName name="NO_8" localSheetId="8">ERR</definedName>
    <definedName name="NO_8" localSheetId="5">ERR</definedName>
    <definedName name="NO_8" localSheetId="2">ERR</definedName>
    <definedName name="NO_8" localSheetId="1">ERR</definedName>
    <definedName name="NO_8" localSheetId="9">ERR</definedName>
    <definedName name="NO_8" localSheetId="7">ERR</definedName>
    <definedName name="NO_8" localSheetId="3">ERR</definedName>
    <definedName name="NO_8" localSheetId="10">ERR</definedName>
    <definedName name="NO_8">ERR</definedName>
    <definedName name="NO_9" localSheetId="8">ERR</definedName>
    <definedName name="NO_9" localSheetId="5">ERR</definedName>
    <definedName name="NO_9" localSheetId="2">ERR</definedName>
    <definedName name="NO_9" localSheetId="1">ERR</definedName>
    <definedName name="NO_9" localSheetId="9">ERR</definedName>
    <definedName name="NO_9" localSheetId="7">ERR</definedName>
    <definedName name="NO_9" localSheetId="3">ERR</definedName>
    <definedName name="NO_9" localSheetId="10">ERR</definedName>
    <definedName name="NO_9">ERR</definedName>
    <definedName name="Ñ" localSheetId="5">[0]!ERR</definedName>
    <definedName name="Ñ" localSheetId="2">[0]!ERR</definedName>
    <definedName name="Ñ" localSheetId="1">[0]!ERR</definedName>
    <definedName name="Ñ" localSheetId="7">[0]!ERR</definedName>
    <definedName name="Ñ" localSheetId="3">[0]!ERR</definedName>
    <definedName name="Ñ">[0]!ERR</definedName>
    <definedName name="ÑÑ" localSheetId="5">[0]!ERR</definedName>
    <definedName name="ÑÑ" localSheetId="2">[0]!ERR</definedName>
    <definedName name="ÑÑ" localSheetId="1">[0]!ERR</definedName>
    <definedName name="ÑÑ" localSheetId="7">[0]!ERR</definedName>
    <definedName name="ÑÑ" localSheetId="3">[0]!ERR</definedName>
    <definedName name="ÑÑ">[0]!ERR</definedName>
    <definedName name="P" localSheetId="5">[0]!ERR</definedName>
    <definedName name="P" localSheetId="2">[0]!ERR</definedName>
    <definedName name="P" localSheetId="1">[0]!ERR</definedName>
    <definedName name="P" localSheetId="7">[0]!ERR</definedName>
    <definedName name="P" localSheetId="3">[0]!ERR</definedName>
    <definedName name="P">[0]!ERR</definedName>
    <definedName name="PAROUE_CENTENARIO_MUNICIPIO_DE_TAURAMENA" localSheetId="8">#REF!</definedName>
    <definedName name="PAROUE_CENTENARIO_MUNICIPIO_DE_TAURAMENA" localSheetId="5">#REF!</definedName>
    <definedName name="PAROUE_CENTENARIO_MUNICIPIO_DE_TAURAMENA" localSheetId="2">#REF!</definedName>
    <definedName name="PAROUE_CENTENARIO_MUNICIPIO_DE_TAURAMENA" localSheetId="1">#REF!</definedName>
    <definedName name="PAROUE_CENTENARIO_MUNICIPIO_DE_TAURAMENA" localSheetId="9">#REF!</definedName>
    <definedName name="PAROUE_CENTENARIO_MUNICIPIO_DE_TAURAMENA" localSheetId="7">#REF!</definedName>
    <definedName name="PAROUE_CENTENARIO_MUNICIPIO_DE_TAURAMENA" localSheetId="3">#REF!</definedName>
    <definedName name="PAROUE_CENTENARIO_MUNICIPIO_DE_TAURAMENA" localSheetId="10">#REF!</definedName>
    <definedName name="PAROUE_CENTENARIO_MUNICIPIO_DE_TAURAMENA">#REF!</definedName>
    <definedName name="PAUL" localSheetId="5">[0]!ERR</definedName>
    <definedName name="PAUL" localSheetId="2">[0]!ERR</definedName>
    <definedName name="PAUL" localSheetId="1">[0]!ERR</definedName>
    <definedName name="PAUL" localSheetId="7">[0]!ERR</definedName>
    <definedName name="PAUL" localSheetId="3">[0]!ERR</definedName>
    <definedName name="PAUL">[0]!ERR</definedName>
    <definedName name="PERRO" localSheetId="5">[0]!ERR</definedName>
    <definedName name="PERRO" localSheetId="2">[0]!ERR</definedName>
    <definedName name="PERRO" localSheetId="1">[0]!ERR</definedName>
    <definedName name="PERRO" localSheetId="7">[0]!ERR</definedName>
    <definedName name="PERRO" localSheetId="3">[0]!ERR</definedName>
    <definedName name="PERRO">[0]!ERR</definedName>
    <definedName name="pintura" localSheetId="5">[0]!ERR</definedName>
    <definedName name="pintura" localSheetId="2">[0]!ERR</definedName>
    <definedName name="pintura" localSheetId="1">[0]!ERR</definedName>
    <definedName name="pintura" localSheetId="7">[0]!ERR</definedName>
    <definedName name="pintura" localSheetId="3">[0]!ERR</definedName>
    <definedName name="pintura">[0]!ERR</definedName>
    <definedName name="PR">'[2]FICHA EBI 1 de 6 '!$A$14</definedName>
    <definedName name="programainv" localSheetId="5">[0]!ERR</definedName>
    <definedName name="programainv" localSheetId="2">[0]!ERR</definedName>
    <definedName name="programainv" localSheetId="1">[0]!ERR</definedName>
    <definedName name="programainv" localSheetId="7">[0]!ERR</definedName>
    <definedName name="programainv" localSheetId="3">[0]!ERR</definedName>
    <definedName name="programainv">[0]!ERR</definedName>
    <definedName name="programainv_10" localSheetId="8">ERR</definedName>
    <definedName name="programainv_10" localSheetId="5">ERR</definedName>
    <definedName name="programainv_10" localSheetId="2">ERR</definedName>
    <definedName name="programainv_10" localSheetId="1">ERR</definedName>
    <definedName name="programainv_10" localSheetId="9">ERR</definedName>
    <definedName name="programainv_10" localSheetId="7">ERR</definedName>
    <definedName name="programainv_10" localSheetId="3">ERR</definedName>
    <definedName name="programainv_10" localSheetId="10">ERR</definedName>
    <definedName name="programainv_10">ERR</definedName>
    <definedName name="programainv_3" localSheetId="8">ERR</definedName>
    <definedName name="programainv_3" localSheetId="5">ERR</definedName>
    <definedName name="programainv_3" localSheetId="2">ERR</definedName>
    <definedName name="programainv_3" localSheetId="1">ERR</definedName>
    <definedName name="programainv_3" localSheetId="9">ERR</definedName>
    <definedName name="programainv_3" localSheetId="7">ERR</definedName>
    <definedName name="programainv_3" localSheetId="3">ERR</definedName>
    <definedName name="programainv_3" localSheetId="10">ERR</definedName>
    <definedName name="programainv_3">ERR</definedName>
    <definedName name="programainv_4" localSheetId="8">ERR</definedName>
    <definedName name="programainv_4" localSheetId="5">ERR</definedName>
    <definedName name="programainv_4" localSheetId="2">ERR</definedName>
    <definedName name="programainv_4" localSheetId="1">ERR</definedName>
    <definedName name="programainv_4" localSheetId="9">ERR</definedName>
    <definedName name="programainv_4" localSheetId="7">ERR</definedName>
    <definedName name="programainv_4" localSheetId="3">ERR</definedName>
    <definedName name="programainv_4" localSheetId="10">ERR</definedName>
    <definedName name="programainv_4">ERR</definedName>
    <definedName name="programainv_5" localSheetId="8">ERR</definedName>
    <definedName name="programainv_5" localSheetId="5">ERR</definedName>
    <definedName name="programainv_5" localSheetId="2">ERR</definedName>
    <definedName name="programainv_5" localSheetId="1">ERR</definedName>
    <definedName name="programainv_5" localSheetId="9">ERR</definedName>
    <definedName name="programainv_5" localSheetId="7">ERR</definedName>
    <definedName name="programainv_5" localSheetId="3">ERR</definedName>
    <definedName name="programainv_5" localSheetId="10">ERR</definedName>
    <definedName name="programainv_5">ERR</definedName>
    <definedName name="programainv_6" localSheetId="8">ERR</definedName>
    <definedName name="programainv_6" localSheetId="5">ERR</definedName>
    <definedName name="programainv_6" localSheetId="2">ERR</definedName>
    <definedName name="programainv_6" localSheetId="1">ERR</definedName>
    <definedName name="programainv_6" localSheetId="9">ERR</definedName>
    <definedName name="programainv_6" localSheetId="7">ERR</definedName>
    <definedName name="programainv_6" localSheetId="3">ERR</definedName>
    <definedName name="programainv_6" localSheetId="10">ERR</definedName>
    <definedName name="programainv_6">ERR</definedName>
    <definedName name="programainv_7" localSheetId="8">ERR</definedName>
    <definedName name="programainv_7" localSheetId="5">ERR</definedName>
    <definedName name="programainv_7" localSheetId="2">ERR</definedName>
    <definedName name="programainv_7" localSheetId="1">ERR</definedName>
    <definedName name="programainv_7" localSheetId="9">ERR</definedName>
    <definedName name="programainv_7" localSheetId="7">ERR</definedName>
    <definedName name="programainv_7" localSheetId="3">ERR</definedName>
    <definedName name="programainv_7" localSheetId="10">ERR</definedName>
    <definedName name="programainv_7">ERR</definedName>
    <definedName name="programainv_8" localSheetId="8">ERR</definedName>
    <definedName name="programainv_8" localSheetId="5">ERR</definedName>
    <definedName name="programainv_8" localSheetId="2">ERR</definedName>
    <definedName name="programainv_8" localSheetId="1">ERR</definedName>
    <definedName name="programainv_8" localSheetId="9">ERR</definedName>
    <definedName name="programainv_8" localSheetId="7">ERR</definedName>
    <definedName name="programainv_8" localSheetId="3">ERR</definedName>
    <definedName name="programainv_8" localSheetId="10">ERR</definedName>
    <definedName name="programainv_8">ERR</definedName>
    <definedName name="programainv_9" localSheetId="8">ERR</definedName>
    <definedName name="programainv_9" localSheetId="5">ERR</definedName>
    <definedName name="programainv_9" localSheetId="2">ERR</definedName>
    <definedName name="programainv_9" localSheetId="1">ERR</definedName>
    <definedName name="programainv_9" localSheetId="9">ERR</definedName>
    <definedName name="programainv_9" localSheetId="7">ERR</definedName>
    <definedName name="programainv_9" localSheetId="3">ERR</definedName>
    <definedName name="programainv_9" localSheetId="10">ERR</definedName>
    <definedName name="programainv_9">ERR</definedName>
    <definedName name="QQ" localSheetId="5">[0]!ERR</definedName>
    <definedName name="QQ" localSheetId="2">[0]!ERR</definedName>
    <definedName name="QQ" localSheetId="1">[0]!ERR</definedName>
    <definedName name="QQ" localSheetId="7">[0]!ERR</definedName>
    <definedName name="QQ" localSheetId="3">[0]!ERR</definedName>
    <definedName name="QQ">[0]!ERR</definedName>
    <definedName name="REICIO" localSheetId="5">[0]!ERR</definedName>
    <definedName name="REICIO" localSheetId="2">[0]!ERR</definedName>
    <definedName name="REICIO" localSheetId="1">[0]!ERR</definedName>
    <definedName name="REICIO" localSheetId="7">[0]!ERR</definedName>
    <definedName name="REICIO" localSheetId="3">[0]!ERR</definedName>
    <definedName name="REICIO">[0]!ERR</definedName>
    <definedName name="REICIO_10" localSheetId="8">ERR</definedName>
    <definedName name="REICIO_10" localSheetId="5">ERR</definedName>
    <definedName name="REICIO_10" localSheetId="2">ERR</definedName>
    <definedName name="REICIO_10" localSheetId="1">ERR</definedName>
    <definedName name="REICIO_10" localSheetId="9">ERR</definedName>
    <definedName name="REICIO_10" localSheetId="7">ERR</definedName>
    <definedName name="REICIO_10" localSheetId="3">ERR</definedName>
    <definedName name="REICIO_10" localSheetId="10">ERR</definedName>
    <definedName name="REICIO_10">ERR</definedName>
    <definedName name="REICIO_3" localSheetId="8">ERR</definedName>
    <definedName name="REICIO_3" localSheetId="5">ERR</definedName>
    <definedName name="REICIO_3" localSheetId="2">ERR</definedName>
    <definedName name="REICIO_3" localSheetId="1">ERR</definedName>
    <definedName name="REICIO_3" localSheetId="9">ERR</definedName>
    <definedName name="REICIO_3" localSheetId="7">ERR</definedName>
    <definedName name="REICIO_3" localSheetId="3">ERR</definedName>
    <definedName name="REICIO_3" localSheetId="10">ERR</definedName>
    <definedName name="REICIO_3">ERR</definedName>
    <definedName name="REICIO_4" localSheetId="8">ERR</definedName>
    <definedName name="REICIO_4" localSheetId="5">ERR</definedName>
    <definedName name="REICIO_4" localSheetId="2">ERR</definedName>
    <definedName name="REICIO_4" localSheetId="1">ERR</definedName>
    <definedName name="REICIO_4" localSheetId="9">ERR</definedName>
    <definedName name="REICIO_4" localSheetId="7">ERR</definedName>
    <definedName name="REICIO_4" localSheetId="3">ERR</definedName>
    <definedName name="REICIO_4" localSheetId="10">ERR</definedName>
    <definedName name="REICIO_4">ERR</definedName>
    <definedName name="REICIO_5" localSheetId="8">ERR</definedName>
    <definedName name="REICIO_5" localSheetId="5">ERR</definedName>
    <definedName name="REICIO_5" localSheetId="2">ERR</definedName>
    <definedName name="REICIO_5" localSheetId="1">ERR</definedName>
    <definedName name="REICIO_5" localSheetId="9">ERR</definedName>
    <definedName name="REICIO_5" localSheetId="7">ERR</definedName>
    <definedName name="REICIO_5" localSheetId="3">ERR</definedName>
    <definedName name="REICIO_5" localSheetId="10">ERR</definedName>
    <definedName name="REICIO_5">ERR</definedName>
    <definedName name="REICIO_6" localSheetId="8">ERR</definedName>
    <definedName name="REICIO_6" localSheetId="5">ERR</definedName>
    <definedName name="REICIO_6" localSheetId="2">ERR</definedName>
    <definedName name="REICIO_6" localSheetId="1">ERR</definedName>
    <definedName name="REICIO_6" localSheetId="9">ERR</definedName>
    <definedName name="REICIO_6" localSheetId="7">ERR</definedName>
    <definedName name="REICIO_6" localSheetId="3">ERR</definedName>
    <definedName name="REICIO_6" localSheetId="10">ERR</definedName>
    <definedName name="REICIO_6">ERR</definedName>
    <definedName name="REICIO_7" localSheetId="8">ERR</definedName>
    <definedName name="REICIO_7" localSheetId="5">ERR</definedName>
    <definedName name="REICIO_7" localSheetId="2">ERR</definedName>
    <definedName name="REICIO_7" localSheetId="1">ERR</definedName>
    <definedName name="REICIO_7" localSheetId="9">ERR</definedName>
    <definedName name="REICIO_7" localSheetId="7">ERR</definedName>
    <definedName name="REICIO_7" localSheetId="3">ERR</definedName>
    <definedName name="REICIO_7" localSheetId="10">ERR</definedName>
    <definedName name="REICIO_7">ERR</definedName>
    <definedName name="REICIO_8" localSheetId="8">ERR</definedName>
    <definedName name="REICIO_8" localSheetId="5">ERR</definedName>
    <definedName name="REICIO_8" localSheetId="2">ERR</definedName>
    <definedName name="REICIO_8" localSheetId="1">ERR</definedName>
    <definedName name="REICIO_8" localSheetId="9">ERR</definedName>
    <definedName name="REICIO_8" localSheetId="7">ERR</definedName>
    <definedName name="REICIO_8" localSheetId="3">ERR</definedName>
    <definedName name="REICIO_8" localSheetId="10">ERR</definedName>
    <definedName name="REICIO_8">ERR</definedName>
    <definedName name="REICIO_9" localSheetId="8">ERR</definedName>
    <definedName name="REICIO_9" localSheetId="5">ERR</definedName>
    <definedName name="REICIO_9" localSheetId="2">ERR</definedName>
    <definedName name="REICIO_9" localSheetId="1">ERR</definedName>
    <definedName name="REICIO_9" localSheetId="9">ERR</definedName>
    <definedName name="REICIO_9" localSheetId="7">ERR</definedName>
    <definedName name="REICIO_9" localSheetId="3">ERR</definedName>
    <definedName name="REICIO_9" localSheetId="10">ERR</definedName>
    <definedName name="REICIO_9">ERR</definedName>
    <definedName name="reinicio" localSheetId="5">[0]!ERR</definedName>
    <definedName name="reinicio" localSheetId="2">[0]!ERR</definedName>
    <definedName name="reinicio" localSheetId="1">[0]!ERR</definedName>
    <definedName name="reinicio" localSheetId="7">[0]!ERR</definedName>
    <definedName name="reinicio" localSheetId="3">[0]!ERR</definedName>
    <definedName name="reinicio">[0]!ERR</definedName>
    <definedName name="reinicio_10" localSheetId="8">ERR</definedName>
    <definedName name="reinicio_10" localSheetId="5">ERR</definedName>
    <definedName name="reinicio_10" localSheetId="2">ERR</definedName>
    <definedName name="reinicio_10" localSheetId="1">ERR</definedName>
    <definedName name="reinicio_10" localSheetId="9">ERR</definedName>
    <definedName name="reinicio_10" localSheetId="7">ERR</definedName>
    <definedName name="reinicio_10" localSheetId="3">ERR</definedName>
    <definedName name="reinicio_10" localSheetId="10">ERR</definedName>
    <definedName name="reinicio_10">ERR</definedName>
    <definedName name="reinicio_3" localSheetId="8">ERR</definedName>
    <definedName name="reinicio_3" localSheetId="5">ERR</definedName>
    <definedName name="reinicio_3" localSheetId="2">ERR</definedName>
    <definedName name="reinicio_3" localSheetId="1">ERR</definedName>
    <definedName name="reinicio_3" localSheetId="9">ERR</definedName>
    <definedName name="reinicio_3" localSheetId="7">ERR</definedName>
    <definedName name="reinicio_3" localSheetId="3">ERR</definedName>
    <definedName name="reinicio_3" localSheetId="10">ERR</definedName>
    <definedName name="reinicio_3">ERR</definedName>
    <definedName name="reinicio_4" localSheetId="8">ERR</definedName>
    <definedName name="reinicio_4" localSheetId="5">ERR</definedName>
    <definedName name="reinicio_4" localSheetId="2">ERR</definedName>
    <definedName name="reinicio_4" localSheetId="1">ERR</definedName>
    <definedName name="reinicio_4" localSheetId="9">ERR</definedName>
    <definedName name="reinicio_4" localSheetId="7">ERR</definedName>
    <definedName name="reinicio_4" localSheetId="3">ERR</definedName>
    <definedName name="reinicio_4" localSheetId="10">ERR</definedName>
    <definedName name="reinicio_4">ERR</definedName>
    <definedName name="reinicio_5" localSheetId="8">ERR</definedName>
    <definedName name="reinicio_5" localSheetId="5">ERR</definedName>
    <definedName name="reinicio_5" localSheetId="2">ERR</definedName>
    <definedName name="reinicio_5" localSheetId="1">ERR</definedName>
    <definedName name="reinicio_5" localSheetId="9">ERR</definedName>
    <definedName name="reinicio_5" localSheetId="7">ERR</definedName>
    <definedName name="reinicio_5" localSheetId="3">ERR</definedName>
    <definedName name="reinicio_5" localSheetId="10">ERR</definedName>
    <definedName name="reinicio_5">ERR</definedName>
    <definedName name="reinicio_6" localSheetId="8">ERR</definedName>
    <definedName name="reinicio_6" localSheetId="5">ERR</definedName>
    <definedName name="reinicio_6" localSheetId="2">ERR</definedName>
    <definedName name="reinicio_6" localSheetId="1">ERR</definedName>
    <definedName name="reinicio_6" localSheetId="9">ERR</definedName>
    <definedName name="reinicio_6" localSheetId="7">ERR</definedName>
    <definedName name="reinicio_6" localSheetId="3">ERR</definedName>
    <definedName name="reinicio_6" localSheetId="10">ERR</definedName>
    <definedName name="reinicio_6">ERR</definedName>
    <definedName name="reinicio_7" localSheetId="8">ERR</definedName>
    <definedName name="reinicio_7" localSheetId="5">ERR</definedName>
    <definedName name="reinicio_7" localSheetId="2">ERR</definedName>
    <definedName name="reinicio_7" localSheetId="1">ERR</definedName>
    <definedName name="reinicio_7" localSheetId="9">ERR</definedName>
    <definedName name="reinicio_7" localSheetId="7">ERR</definedName>
    <definedName name="reinicio_7" localSheetId="3">ERR</definedName>
    <definedName name="reinicio_7" localSheetId="10">ERR</definedName>
    <definedName name="reinicio_7">ERR</definedName>
    <definedName name="reinicio_8" localSheetId="8">ERR</definedName>
    <definedName name="reinicio_8" localSheetId="5">ERR</definedName>
    <definedName name="reinicio_8" localSheetId="2">ERR</definedName>
    <definedName name="reinicio_8" localSheetId="1">ERR</definedName>
    <definedName name="reinicio_8" localSheetId="9">ERR</definedName>
    <definedName name="reinicio_8" localSheetId="7">ERR</definedName>
    <definedName name="reinicio_8" localSheetId="3">ERR</definedName>
    <definedName name="reinicio_8" localSheetId="10">ERR</definedName>
    <definedName name="reinicio_8">ERR</definedName>
    <definedName name="reinicio_9" localSheetId="8">ERR</definedName>
    <definedName name="reinicio_9" localSheetId="5">ERR</definedName>
    <definedName name="reinicio_9" localSheetId="2">ERR</definedName>
    <definedName name="reinicio_9" localSheetId="1">ERR</definedName>
    <definedName name="reinicio_9" localSheetId="9">ERR</definedName>
    <definedName name="reinicio_9" localSheetId="7">ERR</definedName>
    <definedName name="reinicio_9" localSheetId="3">ERR</definedName>
    <definedName name="reinicio_9" localSheetId="10">ERR</definedName>
    <definedName name="reinicio_9">ERR</definedName>
    <definedName name="RICARDO" localSheetId="8">#REF!,#REF!,#REF!,#REF!,#REF!,#REF!,#REF!,#REF!,#REF!</definedName>
    <definedName name="RICARDO" localSheetId="5">#REF!,#REF!,#REF!,#REF!,#REF!,#REF!,#REF!,#REF!,#REF!</definedName>
    <definedName name="RICARDO" localSheetId="2">#REF!,#REF!,#REF!,#REF!,#REF!,#REF!,#REF!,#REF!,#REF!</definedName>
    <definedName name="RICARDO" localSheetId="1">#REF!,#REF!,#REF!,#REF!,#REF!,#REF!,#REF!,#REF!,#REF!</definedName>
    <definedName name="RICARDO" localSheetId="9">#REF!,#REF!,#REF!,#REF!,#REF!,#REF!,#REF!,#REF!,#REF!</definedName>
    <definedName name="RICARDO" localSheetId="7">#REF!,#REF!,#REF!,#REF!,#REF!,#REF!,#REF!,#REF!,#REF!</definedName>
    <definedName name="RICARDO" localSheetId="3">#REF!,#REF!,#REF!,#REF!,#REF!,#REF!,#REF!,#REF!,#REF!</definedName>
    <definedName name="RICARDO" localSheetId="10">#REF!,#REF!,#REF!,#REF!,#REF!,#REF!,#REF!,#REF!,#REF!</definedName>
    <definedName name="RICARDO">#REF!,#REF!,#REF!,#REF!,#REF!,#REF!,#REF!,#REF!,#REF!</definedName>
    <definedName name="rr" localSheetId="5">[0]!ERR</definedName>
    <definedName name="rr" localSheetId="2">[0]!ERR</definedName>
    <definedName name="rr" localSheetId="1">[0]!ERR</definedName>
    <definedName name="rr" localSheetId="7">[0]!ERR</definedName>
    <definedName name="rr" localSheetId="3">[0]!ERR</definedName>
    <definedName name="rr">[0]!ERR</definedName>
    <definedName name="rr_10" localSheetId="8">ERR</definedName>
    <definedName name="rr_10" localSheetId="5">ERR</definedName>
    <definedName name="rr_10" localSheetId="2">ERR</definedName>
    <definedName name="rr_10" localSheetId="1">ERR</definedName>
    <definedName name="rr_10" localSheetId="9">ERR</definedName>
    <definedName name="rr_10" localSheetId="7">ERR</definedName>
    <definedName name="rr_10" localSheetId="3">ERR</definedName>
    <definedName name="rr_10" localSheetId="10">ERR</definedName>
    <definedName name="rr_10">ERR</definedName>
    <definedName name="rr_3" localSheetId="8">ERR</definedName>
    <definedName name="rr_3" localSheetId="5">ERR</definedName>
    <definedName name="rr_3" localSheetId="2">ERR</definedName>
    <definedName name="rr_3" localSheetId="1">ERR</definedName>
    <definedName name="rr_3" localSheetId="9">ERR</definedName>
    <definedName name="rr_3" localSheetId="7">ERR</definedName>
    <definedName name="rr_3" localSheetId="3">ERR</definedName>
    <definedName name="rr_3" localSheetId="10">ERR</definedName>
    <definedName name="rr_3">ERR</definedName>
    <definedName name="rr_4" localSheetId="8">ERR</definedName>
    <definedName name="rr_4" localSheetId="5">ERR</definedName>
    <definedName name="rr_4" localSheetId="2">ERR</definedName>
    <definedName name="rr_4" localSheetId="1">ERR</definedName>
    <definedName name="rr_4" localSheetId="9">ERR</definedName>
    <definedName name="rr_4" localSheetId="7">ERR</definedName>
    <definedName name="rr_4" localSheetId="3">ERR</definedName>
    <definedName name="rr_4" localSheetId="10">ERR</definedName>
    <definedName name="rr_4">ERR</definedName>
    <definedName name="rr_5" localSheetId="8">ERR</definedName>
    <definedName name="rr_5" localSheetId="5">ERR</definedName>
    <definedName name="rr_5" localSheetId="2">ERR</definedName>
    <definedName name="rr_5" localSheetId="1">ERR</definedName>
    <definedName name="rr_5" localSheetId="9">ERR</definedName>
    <definedName name="rr_5" localSheetId="7">ERR</definedName>
    <definedName name="rr_5" localSheetId="3">ERR</definedName>
    <definedName name="rr_5" localSheetId="10">ERR</definedName>
    <definedName name="rr_5">ERR</definedName>
    <definedName name="rr_6" localSheetId="8">ERR</definedName>
    <definedName name="rr_6" localSheetId="5">ERR</definedName>
    <definedName name="rr_6" localSheetId="2">ERR</definedName>
    <definedName name="rr_6" localSheetId="1">ERR</definedName>
    <definedName name="rr_6" localSheetId="9">ERR</definedName>
    <definedName name="rr_6" localSheetId="7">ERR</definedName>
    <definedName name="rr_6" localSheetId="3">ERR</definedName>
    <definedName name="rr_6" localSheetId="10">ERR</definedName>
    <definedName name="rr_6">ERR</definedName>
    <definedName name="rr_7" localSheetId="8">ERR</definedName>
    <definedName name="rr_7" localSheetId="5">ERR</definedName>
    <definedName name="rr_7" localSheetId="2">ERR</definedName>
    <definedName name="rr_7" localSheetId="1">ERR</definedName>
    <definedName name="rr_7" localSheetId="9">ERR</definedName>
    <definedName name="rr_7" localSheetId="7">ERR</definedName>
    <definedName name="rr_7" localSheetId="3">ERR</definedName>
    <definedName name="rr_7" localSheetId="10">ERR</definedName>
    <definedName name="rr_7">ERR</definedName>
    <definedName name="rr_8" localSheetId="8">ERR</definedName>
    <definedName name="rr_8" localSheetId="5">ERR</definedName>
    <definedName name="rr_8" localSheetId="2">ERR</definedName>
    <definedName name="rr_8" localSheetId="1">ERR</definedName>
    <definedName name="rr_8" localSheetId="9">ERR</definedName>
    <definedName name="rr_8" localSheetId="7">ERR</definedName>
    <definedName name="rr_8" localSheetId="3">ERR</definedName>
    <definedName name="rr_8" localSheetId="10">ERR</definedName>
    <definedName name="rr_8">ERR</definedName>
    <definedName name="rr_9" localSheetId="8">ERR</definedName>
    <definedName name="rr_9" localSheetId="5">ERR</definedName>
    <definedName name="rr_9" localSheetId="2">ERR</definedName>
    <definedName name="rr_9" localSheetId="1">ERR</definedName>
    <definedName name="rr_9" localSheetId="9">ERR</definedName>
    <definedName name="rr_9" localSheetId="7">ERR</definedName>
    <definedName name="rr_9" localSheetId="3">ERR</definedName>
    <definedName name="rr_9" localSheetId="10">ERR</definedName>
    <definedName name="rr_9">ERR</definedName>
    <definedName name="SERO" localSheetId="5">[0]!ERR</definedName>
    <definedName name="SERO" localSheetId="2">[0]!ERR</definedName>
    <definedName name="SERO" localSheetId="1">[0]!ERR</definedName>
    <definedName name="SERO" localSheetId="7">[0]!ERR</definedName>
    <definedName name="SERO" localSheetId="3">[0]!ERR</definedName>
    <definedName name="SERO">[0]!ERR</definedName>
    <definedName name="SERO_10" localSheetId="8">ERR</definedName>
    <definedName name="SERO_10" localSheetId="5">ERR</definedName>
    <definedName name="SERO_10" localSheetId="2">ERR</definedName>
    <definedName name="SERO_10" localSheetId="1">ERR</definedName>
    <definedName name="SERO_10" localSheetId="9">ERR</definedName>
    <definedName name="SERO_10" localSheetId="7">ERR</definedName>
    <definedName name="SERO_10" localSheetId="3">ERR</definedName>
    <definedName name="SERO_10" localSheetId="10">ERR</definedName>
    <definedName name="SERO_10">ERR</definedName>
    <definedName name="SERO_3" localSheetId="8">ERR</definedName>
    <definedName name="SERO_3" localSheetId="5">ERR</definedName>
    <definedName name="SERO_3" localSheetId="2">ERR</definedName>
    <definedName name="SERO_3" localSheetId="1">ERR</definedName>
    <definedName name="SERO_3" localSheetId="9">ERR</definedName>
    <definedName name="SERO_3" localSheetId="7">ERR</definedName>
    <definedName name="SERO_3" localSheetId="3">ERR</definedName>
    <definedName name="SERO_3" localSheetId="10">ERR</definedName>
    <definedName name="SERO_3">ERR</definedName>
    <definedName name="SERO_4" localSheetId="8">ERR</definedName>
    <definedName name="SERO_4" localSheetId="5">ERR</definedName>
    <definedName name="SERO_4" localSheetId="2">ERR</definedName>
    <definedName name="SERO_4" localSheetId="1">ERR</definedName>
    <definedName name="SERO_4" localSheetId="9">ERR</definedName>
    <definedName name="SERO_4" localSheetId="7">ERR</definedName>
    <definedName name="SERO_4" localSheetId="3">ERR</definedName>
    <definedName name="SERO_4" localSheetId="10">ERR</definedName>
    <definedName name="SERO_4">ERR</definedName>
    <definedName name="SERO_5" localSheetId="8">ERR</definedName>
    <definedName name="SERO_5" localSheetId="5">ERR</definedName>
    <definedName name="SERO_5" localSheetId="2">ERR</definedName>
    <definedName name="SERO_5" localSheetId="1">ERR</definedName>
    <definedName name="SERO_5" localSheetId="9">ERR</definedName>
    <definedName name="SERO_5" localSheetId="7">ERR</definedName>
    <definedName name="SERO_5" localSheetId="3">ERR</definedName>
    <definedName name="SERO_5" localSheetId="10">ERR</definedName>
    <definedName name="SERO_5">ERR</definedName>
    <definedName name="SERO_6" localSheetId="8">ERR</definedName>
    <definedName name="SERO_6" localSheetId="5">ERR</definedName>
    <definedName name="SERO_6" localSheetId="2">ERR</definedName>
    <definedName name="SERO_6" localSheetId="1">ERR</definedName>
    <definedName name="SERO_6" localSheetId="9">ERR</definedName>
    <definedName name="SERO_6" localSheetId="7">ERR</definedName>
    <definedName name="SERO_6" localSheetId="3">ERR</definedName>
    <definedName name="SERO_6" localSheetId="10">ERR</definedName>
    <definedName name="SERO_6">ERR</definedName>
    <definedName name="SERO_7" localSheetId="8">ERR</definedName>
    <definedName name="SERO_7" localSheetId="5">ERR</definedName>
    <definedName name="SERO_7" localSheetId="2">ERR</definedName>
    <definedName name="SERO_7" localSheetId="1">ERR</definedName>
    <definedName name="SERO_7" localSheetId="9">ERR</definedName>
    <definedName name="SERO_7" localSheetId="7">ERR</definedName>
    <definedName name="SERO_7" localSheetId="3">ERR</definedName>
    <definedName name="SERO_7" localSheetId="10">ERR</definedName>
    <definedName name="SERO_7">ERR</definedName>
    <definedName name="SERO_8" localSheetId="8">ERR</definedName>
    <definedName name="SERO_8" localSheetId="5">ERR</definedName>
    <definedName name="SERO_8" localSheetId="2">ERR</definedName>
    <definedName name="SERO_8" localSheetId="1">ERR</definedName>
    <definedName name="SERO_8" localSheetId="9">ERR</definedName>
    <definedName name="SERO_8" localSheetId="7">ERR</definedName>
    <definedName name="SERO_8" localSheetId="3">ERR</definedName>
    <definedName name="SERO_8" localSheetId="10">ERR</definedName>
    <definedName name="SERO_8">ERR</definedName>
    <definedName name="SERO_9" localSheetId="8">ERR</definedName>
    <definedName name="SERO_9" localSheetId="5">ERR</definedName>
    <definedName name="SERO_9" localSheetId="2">ERR</definedName>
    <definedName name="SERO_9" localSheetId="1">ERR</definedName>
    <definedName name="SERO_9" localSheetId="9">ERR</definedName>
    <definedName name="SERO_9" localSheetId="7">ERR</definedName>
    <definedName name="SERO_9" localSheetId="3">ERR</definedName>
    <definedName name="SERO_9" localSheetId="10">ERR</definedName>
    <definedName name="SERO_9">ERR</definedName>
    <definedName name="SI" localSheetId="5">[0]!ERR</definedName>
    <definedName name="SI" localSheetId="2">[0]!ERR</definedName>
    <definedName name="SI" localSheetId="1">[0]!ERR</definedName>
    <definedName name="SI" localSheetId="7">[0]!ERR</definedName>
    <definedName name="SI" localSheetId="3">[0]!ERR</definedName>
    <definedName name="SI">[0]!ERR</definedName>
    <definedName name="SI_10" localSheetId="8">ERR</definedName>
    <definedName name="SI_10" localSheetId="5">ERR</definedName>
    <definedName name="SI_10" localSheetId="2">ERR</definedName>
    <definedName name="SI_10" localSheetId="1">ERR</definedName>
    <definedName name="SI_10" localSheetId="9">ERR</definedName>
    <definedName name="SI_10" localSheetId="7">ERR</definedName>
    <definedName name="SI_10" localSheetId="3">ERR</definedName>
    <definedName name="SI_10" localSheetId="10">ERR</definedName>
    <definedName name="SI_10">ERR</definedName>
    <definedName name="SI_3" localSheetId="8">ERR</definedName>
    <definedName name="SI_3" localSheetId="5">ERR</definedName>
    <definedName name="SI_3" localSheetId="2">ERR</definedName>
    <definedName name="SI_3" localSheetId="1">ERR</definedName>
    <definedName name="SI_3" localSheetId="9">ERR</definedName>
    <definedName name="SI_3" localSheetId="7">ERR</definedName>
    <definedName name="SI_3" localSheetId="3">ERR</definedName>
    <definedName name="SI_3" localSheetId="10">ERR</definedName>
    <definedName name="SI_3">ERR</definedName>
    <definedName name="SI_4" localSheetId="8">ERR</definedName>
    <definedName name="SI_4" localSheetId="5">ERR</definedName>
    <definedName name="SI_4" localSheetId="2">ERR</definedName>
    <definedName name="SI_4" localSheetId="1">ERR</definedName>
    <definedName name="SI_4" localSheetId="9">ERR</definedName>
    <definedName name="SI_4" localSheetId="7">ERR</definedName>
    <definedName name="SI_4" localSheetId="3">ERR</definedName>
    <definedName name="SI_4" localSheetId="10">ERR</definedName>
    <definedName name="SI_4">ERR</definedName>
    <definedName name="SI_5" localSheetId="8">ERR</definedName>
    <definedName name="SI_5" localSheetId="5">ERR</definedName>
    <definedName name="SI_5" localSheetId="2">ERR</definedName>
    <definedName name="SI_5" localSheetId="1">ERR</definedName>
    <definedName name="SI_5" localSheetId="9">ERR</definedName>
    <definedName name="SI_5" localSheetId="7">ERR</definedName>
    <definedName name="SI_5" localSheetId="3">ERR</definedName>
    <definedName name="SI_5" localSheetId="10">ERR</definedName>
    <definedName name="SI_5">ERR</definedName>
    <definedName name="SI_6" localSheetId="8">ERR</definedName>
    <definedName name="SI_6" localSheetId="5">ERR</definedName>
    <definedName name="SI_6" localSheetId="2">ERR</definedName>
    <definedName name="SI_6" localSheetId="1">ERR</definedName>
    <definedName name="SI_6" localSheetId="9">ERR</definedName>
    <definedName name="SI_6" localSheetId="7">ERR</definedName>
    <definedName name="SI_6" localSheetId="3">ERR</definedName>
    <definedName name="SI_6" localSheetId="10">ERR</definedName>
    <definedName name="SI_6">ERR</definedName>
    <definedName name="SI_7" localSheetId="8">ERR</definedName>
    <definedName name="SI_7" localSheetId="5">ERR</definedName>
    <definedName name="SI_7" localSheetId="2">ERR</definedName>
    <definedName name="SI_7" localSheetId="1">ERR</definedName>
    <definedName name="SI_7" localSheetId="9">ERR</definedName>
    <definedName name="SI_7" localSheetId="7">ERR</definedName>
    <definedName name="SI_7" localSheetId="3">ERR</definedName>
    <definedName name="SI_7" localSheetId="10">ERR</definedName>
    <definedName name="SI_7">ERR</definedName>
    <definedName name="SI_8" localSheetId="8">ERR</definedName>
    <definedName name="SI_8" localSheetId="5">ERR</definedName>
    <definedName name="SI_8" localSheetId="2">ERR</definedName>
    <definedName name="SI_8" localSheetId="1">ERR</definedName>
    <definedName name="SI_8" localSheetId="9">ERR</definedName>
    <definedName name="SI_8" localSheetId="7">ERR</definedName>
    <definedName name="SI_8" localSheetId="3">ERR</definedName>
    <definedName name="SI_8" localSheetId="10">ERR</definedName>
    <definedName name="SI_8">ERR</definedName>
    <definedName name="SI_9" localSheetId="8">ERR</definedName>
    <definedName name="SI_9" localSheetId="5">ERR</definedName>
    <definedName name="SI_9" localSheetId="2">ERR</definedName>
    <definedName name="SI_9" localSheetId="1">ERR</definedName>
    <definedName name="SI_9" localSheetId="9">ERR</definedName>
    <definedName name="SI_9" localSheetId="7">ERR</definedName>
    <definedName name="SI_9" localSheetId="3">ERR</definedName>
    <definedName name="SI_9" localSheetId="10">ERR</definedName>
    <definedName name="SI_9">ERR</definedName>
    <definedName name="SISISIS" localSheetId="5">[0]!ERR</definedName>
    <definedName name="SISISIS" localSheetId="2">[0]!ERR</definedName>
    <definedName name="SISISIS" localSheetId="1">[0]!ERR</definedName>
    <definedName name="SISISIS" localSheetId="7">[0]!ERR</definedName>
    <definedName name="SISISIS" localSheetId="3">[0]!ERR</definedName>
    <definedName name="SISISIS">[0]!ERR</definedName>
    <definedName name="SISISIS_10" localSheetId="8">ERR</definedName>
    <definedName name="SISISIS_10" localSheetId="5">ERR</definedName>
    <definedName name="SISISIS_10" localSheetId="2">ERR</definedName>
    <definedName name="SISISIS_10" localSheetId="1">ERR</definedName>
    <definedName name="SISISIS_10" localSheetId="9">ERR</definedName>
    <definedName name="SISISIS_10" localSheetId="7">ERR</definedName>
    <definedName name="SISISIS_10" localSheetId="3">ERR</definedName>
    <definedName name="SISISIS_10" localSheetId="10">ERR</definedName>
    <definedName name="SISISIS_10">ERR</definedName>
    <definedName name="SISISIS_3" localSheetId="8">ERR</definedName>
    <definedName name="SISISIS_3" localSheetId="5">ERR</definedName>
    <definedName name="SISISIS_3" localSheetId="2">ERR</definedName>
    <definedName name="SISISIS_3" localSheetId="1">ERR</definedName>
    <definedName name="SISISIS_3" localSheetId="9">ERR</definedName>
    <definedName name="SISISIS_3" localSheetId="7">ERR</definedName>
    <definedName name="SISISIS_3" localSheetId="3">ERR</definedName>
    <definedName name="SISISIS_3" localSheetId="10">ERR</definedName>
    <definedName name="SISISIS_3">ERR</definedName>
    <definedName name="SISISIS_4" localSheetId="8">ERR</definedName>
    <definedName name="SISISIS_4" localSheetId="5">ERR</definedName>
    <definedName name="SISISIS_4" localSheetId="2">ERR</definedName>
    <definedName name="SISISIS_4" localSheetId="1">ERR</definedName>
    <definedName name="SISISIS_4" localSheetId="9">ERR</definedName>
    <definedName name="SISISIS_4" localSheetId="7">ERR</definedName>
    <definedName name="SISISIS_4" localSheetId="3">ERR</definedName>
    <definedName name="SISISIS_4" localSheetId="10">ERR</definedName>
    <definedName name="SISISIS_4">ERR</definedName>
    <definedName name="SISISIS_5" localSheetId="8">ERR</definedName>
    <definedName name="SISISIS_5" localSheetId="5">ERR</definedName>
    <definedName name="SISISIS_5" localSheetId="2">ERR</definedName>
    <definedName name="SISISIS_5" localSheetId="1">ERR</definedName>
    <definedName name="SISISIS_5" localSheetId="9">ERR</definedName>
    <definedName name="SISISIS_5" localSheetId="7">ERR</definedName>
    <definedName name="SISISIS_5" localSheetId="3">ERR</definedName>
    <definedName name="SISISIS_5" localSheetId="10">ERR</definedName>
    <definedName name="SISISIS_5">ERR</definedName>
    <definedName name="SISISIS_6" localSheetId="8">ERR</definedName>
    <definedName name="SISISIS_6" localSheetId="5">ERR</definedName>
    <definedName name="SISISIS_6" localSheetId="2">ERR</definedName>
    <definedName name="SISISIS_6" localSheetId="1">ERR</definedName>
    <definedName name="SISISIS_6" localSheetId="9">ERR</definedName>
    <definedName name="SISISIS_6" localSheetId="7">ERR</definedName>
    <definedName name="SISISIS_6" localSheetId="3">ERR</definedName>
    <definedName name="SISISIS_6" localSheetId="10">ERR</definedName>
    <definedName name="SISISIS_6">ERR</definedName>
    <definedName name="SISISIS_7" localSheetId="8">ERR</definedName>
    <definedName name="SISISIS_7" localSheetId="5">ERR</definedName>
    <definedName name="SISISIS_7" localSheetId="2">ERR</definedName>
    <definedName name="SISISIS_7" localSheetId="1">ERR</definedName>
    <definedName name="SISISIS_7" localSheetId="9">ERR</definedName>
    <definedName name="SISISIS_7" localSheetId="7">ERR</definedName>
    <definedName name="SISISIS_7" localSheetId="3">ERR</definedName>
    <definedName name="SISISIS_7" localSheetId="10">ERR</definedName>
    <definedName name="SISISIS_7">ERR</definedName>
    <definedName name="SISISIS_8" localSheetId="8">ERR</definedName>
    <definedName name="SISISIS_8" localSheetId="5">ERR</definedName>
    <definedName name="SISISIS_8" localSheetId="2">ERR</definedName>
    <definedName name="SISISIS_8" localSheetId="1">ERR</definedName>
    <definedName name="SISISIS_8" localSheetId="9">ERR</definedName>
    <definedName name="SISISIS_8" localSheetId="7">ERR</definedName>
    <definedName name="SISISIS_8" localSheetId="3">ERR</definedName>
    <definedName name="SISISIS_8" localSheetId="10">ERR</definedName>
    <definedName name="SISISIS_8">ERR</definedName>
    <definedName name="SISISIS_9" localSheetId="8">ERR</definedName>
    <definedName name="SISISIS_9" localSheetId="5">ERR</definedName>
    <definedName name="SISISIS_9" localSheetId="2">ERR</definedName>
    <definedName name="SISISIS_9" localSheetId="1">ERR</definedName>
    <definedName name="SISISIS_9" localSheetId="9">ERR</definedName>
    <definedName name="SISISIS_9" localSheetId="7">ERR</definedName>
    <definedName name="SISISIS_9" localSheetId="3">ERR</definedName>
    <definedName name="SISISIS_9" localSheetId="10">ERR</definedName>
    <definedName name="SISISIS_9">ERR</definedName>
    <definedName name="SS" localSheetId="5">[0]!ERR</definedName>
    <definedName name="SS" localSheetId="2">[0]!ERR</definedName>
    <definedName name="SS" localSheetId="1">[0]!ERR</definedName>
    <definedName name="SS" localSheetId="7">[0]!ERR</definedName>
    <definedName name="SS" localSheetId="3">[0]!ERR</definedName>
    <definedName name="SS">[0]!ERR</definedName>
    <definedName name="sw" localSheetId="5">[0]!ERR</definedName>
    <definedName name="sw" localSheetId="2">[0]!ERR</definedName>
    <definedName name="sw" localSheetId="1">[0]!ERR</definedName>
    <definedName name="sw" localSheetId="7">[0]!ERR</definedName>
    <definedName name="sw" localSheetId="3">[0]!ERR</definedName>
    <definedName name="sw">[0]!ERR</definedName>
    <definedName name="TARIFAS">[1]TARIFAS!$A$1:$F$52</definedName>
    <definedName name="TARIFAS_4">[3]TARIFAS!$A$1:$F$52</definedName>
    <definedName name="TARIFAS_7">[3]TARIFAS!$A$1:$F$52</definedName>
    <definedName name="TARIFAS1">[4]TARIFAS!$A$1:$F$119</definedName>
    <definedName name="UO" localSheetId="5">[0]!ERR</definedName>
    <definedName name="UO" localSheetId="2">[0]!ERR</definedName>
    <definedName name="UO" localSheetId="1">[0]!ERR</definedName>
    <definedName name="UO" localSheetId="7">[0]!ERR</definedName>
    <definedName name="UO" localSheetId="3">[0]!ERR</definedName>
    <definedName name="UO">[0]!ERR</definedName>
    <definedName name="WA" localSheetId="5">[0]!ERR</definedName>
    <definedName name="WA" localSheetId="2">[0]!ERR</definedName>
    <definedName name="WA" localSheetId="1">[0]!ERR</definedName>
    <definedName name="WA" localSheetId="7">[0]!ERR</definedName>
    <definedName name="WA" localSheetId="3">[0]!ERR</definedName>
    <definedName name="WA">[0]!ERR</definedName>
    <definedName name="WW" localSheetId="5">[0]!ERR</definedName>
    <definedName name="WW" localSheetId="2">[0]!ERR</definedName>
    <definedName name="WW" localSheetId="1">[0]!ERR</definedName>
    <definedName name="WW" localSheetId="7">[0]!ERR</definedName>
    <definedName name="WW" localSheetId="3">[0]!ERR</definedName>
    <definedName name="WW">[0]!ERR</definedName>
    <definedName name="XFD103112000" localSheetId="8">#REF!</definedName>
    <definedName name="XFD103112000" localSheetId="5">#REF!</definedName>
    <definedName name="XFD103112000" localSheetId="2">#REF!</definedName>
    <definedName name="XFD103112000" localSheetId="1">#REF!</definedName>
    <definedName name="XFD103112000" localSheetId="9">#REF!</definedName>
    <definedName name="XFD103112000" localSheetId="7">#REF!</definedName>
    <definedName name="XFD103112000" localSheetId="3">#REF!</definedName>
    <definedName name="XFD103112000" localSheetId="10">#REF!</definedName>
    <definedName name="XFD103112000">#REF!</definedName>
    <definedName name="XFD10311200000" localSheetId="8">#REF!</definedName>
    <definedName name="XFD10311200000" localSheetId="2">#REF!</definedName>
    <definedName name="XFD10311200000" localSheetId="1">#REF!</definedName>
    <definedName name="XFD10311200000" localSheetId="9">#REF!</definedName>
    <definedName name="XFD10311200000" localSheetId="7">#REF!</definedName>
    <definedName name="XFD10311200000" localSheetId="3">#REF!</definedName>
    <definedName name="XFD10311200000" localSheetId="10">#REF!</definedName>
    <definedName name="XFD10311200000">#REF!</definedName>
    <definedName name="XFD9999999" localSheetId="8">#REF!</definedName>
    <definedName name="XFD9999999" localSheetId="2">#REF!</definedName>
    <definedName name="XFD9999999" localSheetId="1">#REF!</definedName>
    <definedName name="XFD9999999" localSheetId="9">#REF!</definedName>
    <definedName name="XFD9999999" localSheetId="7">#REF!</definedName>
    <definedName name="XFD9999999" localSheetId="3">#REF!</definedName>
    <definedName name="XFD9999999" localSheetId="10">#REF!</definedName>
    <definedName name="XFD9999999">#REF!</definedName>
    <definedName name="y" localSheetId="5">[0]!ERR</definedName>
    <definedName name="y" localSheetId="2">[0]!ERR</definedName>
    <definedName name="y" localSheetId="1">[0]!ERR</definedName>
    <definedName name="y" localSheetId="7">[0]!ERR</definedName>
    <definedName name="y" localSheetId="3">[0]!ERR</definedName>
    <definedName name="y">[0]!ERR</definedName>
    <definedName name="Z" localSheetId="5">[0]!ERR</definedName>
    <definedName name="Z" localSheetId="2">[0]!ERR</definedName>
    <definedName name="Z" localSheetId="1">[0]!ERR</definedName>
    <definedName name="Z" localSheetId="7">[0]!ERR</definedName>
    <definedName name="Z" localSheetId="3">[0]!ERR</definedName>
    <definedName name="Z">[0]!ERR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4" i="53" l="1"/>
  <c r="G14" i="53" s="1"/>
  <c r="G17" i="53"/>
  <c r="G18" i="53"/>
  <c r="G20" i="53"/>
  <c r="G22" i="53"/>
  <c r="AB24" i="53"/>
  <c r="G24" i="53" s="1"/>
  <c r="G27" i="53"/>
  <c r="G30" i="53"/>
  <c r="G33" i="53"/>
  <c r="G34" i="53"/>
  <c r="AC34" i="53"/>
  <c r="AC61" i="53" s="1"/>
  <c r="G37" i="53"/>
  <c r="G38" i="53"/>
  <c r="AB40" i="53"/>
  <c r="G40" i="53" s="1"/>
  <c r="AB45" i="53"/>
  <c r="G43" i="53" s="1"/>
  <c r="G46" i="53"/>
  <c r="G48" i="53"/>
  <c r="AB51" i="53"/>
  <c r="G50" i="53" s="1"/>
  <c r="AB54" i="53"/>
  <c r="G53" i="53" s="1"/>
  <c r="AB57" i="53"/>
  <c r="G56" i="53" s="1"/>
  <c r="AB60" i="53"/>
  <c r="G59" i="53" s="1"/>
  <c r="H61" i="53"/>
  <c r="G61" i="53" l="1"/>
  <c r="AB61" i="53"/>
  <c r="H13" i="51"/>
  <c r="I13" i="51"/>
  <c r="H22" i="51"/>
  <c r="I22" i="51"/>
  <c r="H23" i="51"/>
  <c r="I23" i="51"/>
  <c r="H24" i="51"/>
  <c r="I24" i="51"/>
  <c r="H29" i="51"/>
  <c r="I29" i="51"/>
  <c r="H33" i="51"/>
  <c r="I33" i="51"/>
  <c r="H38" i="51"/>
  <c r="I38" i="51"/>
  <c r="H40" i="51"/>
  <c r="I40" i="51"/>
  <c r="H47" i="51"/>
  <c r="I47" i="51"/>
  <c r="H48" i="51"/>
  <c r="I48" i="51"/>
  <c r="H54" i="51"/>
  <c r="I54" i="51"/>
  <c r="H56" i="51"/>
  <c r="I56" i="51"/>
  <c r="H57" i="51"/>
  <c r="I57" i="51"/>
  <c r="H58" i="51"/>
  <c r="I58" i="51"/>
  <c r="H61" i="51"/>
  <c r="I61" i="51"/>
  <c r="AC62" i="51"/>
  <c r="AD62" i="51"/>
  <c r="I62" i="51" l="1"/>
  <c r="H62" i="51"/>
  <c r="X118" i="48"/>
  <c r="W118" i="48"/>
  <c r="Z118" i="48" s="1"/>
  <c r="V118" i="48"/>
  <c r="X117" i="48"/>
  <c r="W117" i="48"/>
  <c r="V117" i="48"/>
  <c r="V116" i="48"/>
  <c r="X116" i="48" s="1"/>
  <c r="Z116" i="48" s="1"/>
  <c r="Y115" i="48"/>
  <c r="X115" i="48"/>
  <c r="W115" i="48"/>
  <c r="Z115" i="48" s="1"/>
  <c r="V115" i="48"/>
  <c r="X114" i="48"/>
  <c r="W114" i="48"/>
  <c r="AC110" i="48"/>
  <c r="I110" i="48"/>
  <c r="I112" i="48" s="1"/>
  <c r="H110" i="48"/>
  <c r="E91" i="48"/>
  <c r="W89" i="48"/>
  <c r="V89" i="48"/>
  <c r="V114" i="48" s="1"/>
  <c r="D73" i="48"/>
  <c r="V70" i="48"/>
  <c r="V58" i="48"/>
  <c r="V57" i="48"/>
  <c r="D42" i="48" s="1"/>
  <c r="E42" i="48"/>
  <c r="AD41" i="48"/>
  <c r="AD40" i="48"/>
  <c r="AD29" i="48"/>
  <c r="AI23" i="48"/>
  <c r="AD21" i="48"/>
  <c r="AD18" i="48"/>
  <c r="E18" i="48"/>
  <c r="Z114" i="48" l="1"/>
  <c r="AD110" i="48"/>
  <c r="AD111" i="48" s="1"/>
  <c r="Z117" i="48"/>
  <c r="AC27" i="14"/>
  <c r="AC25" i="14"/>
  <c r="AC30" i="14" s="1"/>
  <c r="E28" i="14"/>
  <c r="E23" i="14"/>
  <c r="G25" i="45" l="1"/>
  <c r="AB25" i="45"/>
  <c r="AB13" i="44"/>
  <c r="AB14" i="44"/>
  <c r="G17" i="44"/>
  <c r="AC37" i="43"/>
  <c r="AB40" i="43"/>
  <c r="AB80" i="43" s="1"/>
  <c r="AC40" i="43"/>
  <c r="AC43" i="43"/>
  <c r="AC44" i="43"/>
  <c r="AC76" i="43"/>
  <c r="G80" i="43"/>
  <c r="H80" i="43"/>
  <c r="AC19" i="40"/>
  <c r="H18" i="40" s="1"/>
  <c r="AC45" i="40"/>
  <c r="AC41" i="40"/>
  <c r="AB63" i="40"/>
  <c r="AC26" i="40"/>
  <c r="AC29" i="40"/>
  <c r="AC37" i="40"/>
  <c r="G63" i="40"/>
  <c r="H14" i="40"/>
  <c r="H14" i="41"/>
  <c r="AC92" i="41"/>
  <c r="AC91" i="41"/>
  <c r="AC90" i="41"/>
  <c r="AC89" i="41"/>
  <c r="AC88" i="41"/>
  <c r="AC87" i="41"/>
  <c r="H87" i="41" s="1"/>
  <c r="AC86" i="41"/>
  <c r="AC85" i="41"/>
  <c r="AC73" i="41"/>
  <c r="AC72" i="41"/>
  <c r="AC71" i="41"/>
  <c r="AC70" i="41"/>
  <c r="AC67" i="41"/>
  <c r="AC63" i="41"/>
  <c r="AC62" i="41"/>
  <c r="AC61" i="41"/>
  <c r="AC60" i="41"/>
  <c r="AC52" i="41"/>
  <c r="AC51" i="41"/>
  <c r="H50" i="41" s="1"/>
  <c r="AC50" i="41"/>
  <c r="AC49" i="41"/>
  <c r="AC48" i="41"/>
  <c r="H48" i="41" s="1"/>
  <c r="AC47" i="41"/>
  <c r="AC46" i="41"/>
  <c r="AC45" i="41"/>
  <c r="AC44" i="41"/>
  <c r="AC43" i="41"/>
  <c r="AC42" i="41"/>
  <c r="AC41" i="41"/>
  <c r="AC40" i="41"/>
  <c r="H40" i="41" s="1"/>
  <c r="AC39" i="41"/>
  <c r="H39" i="41" s="1"/>
  <c r="AC36" i="41"/>
  <c r="AC35" i="41"/>
  <c r="AC33" i="41"/>
  <c r="AC32" i="41"/>
  <c r="AC31" i="41"/>
  <c r="AC27" i="41"/>
  <c r="AC26" i="41"/>
  <c r="AC24" i="41"/>
  <c r="AC23" i="41"/>
  <c r="AC21" i="41"/>
  <c r="AC17" i="41"/>
  <c r="AC16" i="41"/>
  <c r="AC14" i="41"/>
  <c r="AC69" i="41"/>
  <c r="AC64" i="41"/>
  <c r="AC56" i="41"/>
  <c r="H37" i="41"/>
  <c r="G91" i="41"/>
  <c r="G89" i="41"/>
  <c r="G87" i="41"/>
  <c r="G85" i="41"/>
  <c r="H84" i="41"/>
  <c r="G84" i="41"/>
  <c r="H82" i="41"/>
  <c r="G82" i="41"/>
  <c r="G79" i="41"/>
  <c r="H77" i="41"/>
  <c r="G77" i="41"/>
  <c r="H75" i="41"/>
  <c r="G75" i="41"/>
  <c r="H74" i="41"/>
  <c r="G74" i="41"/>
  <c r="G72" i="41"/>
  <c r="G70" i="41"/>
  <c r="H68" i="41"/>
  <c r="G68" i="41"/>
  <c r="G67" i="41"/>
  <c r="H67" i="41" s="1"/>
  <c r="G64" i="41"/>
  <c r="H64" i="41"/>
  <c r="G63" i="41"/>
  <c r="H63" i="41" s="1"/>
  <c r="G61" i="41"/>
  <c r="H61" i="41" s="1"/>
  <c r="G60" i="41"/>
  <c r="H59" i="41"/>
  <c r="G59" i="41"/>
  <c r="G56" i="41"/>
  <c r="H56" i="41" s="1"/>
  <c r="G53" i="41"/>
  <c r="G52" i="41"/>
  <c r="G50" i="41"/>
  <c r="G48" i="41"/>
  <c r="G46" i="41"/>
  <c r="G44" i="41"/>
  <c r="G43" i="41"/>
  <c r="G41" i="41"/>
  <c r="G40" i="41"/>
  <c r="G39" i="41"/>
  <c r="H18" i="41"/>
  <c r="G37" i="41"/>
  <c r="G35" i="41"/>
  <c r="H35" i="41" s="1"/>
  <c r="G33" i="41"/>
  <c r="H33" i="41" s="1"/>
  <c r="G32" i="41"/>
  <c r="H32" i="41" s="1"/>
  <c r="G31" i="41"/>
  <c r="H31" i="41" s="1"/>
  <c r="G28" i="41"/>
  <c r="H28" i="41" s="1"/>
  <c r="G26" i="41"/>
  <c r="H26" i="41" s="1"/>
  <c r="G24" i="41"/>
  <c r="H24" i="41" s="1"/>
  <c r="G23" i="41"/>
  <c r="H23" i="41" s="1"/>
  <c r="G21" i="41"/>
  <c r="H21" i="41"/>
  <c r="G18" i="41"/>
  <c r="G16" i="41"/>
  <c r="H16" i="41" s="1"/>
  <c r="AB93" i="41"/>
  <c r="AC58" i="41"/>
  <c r="H35" i="40"/>
  <c r="H27" i="40"/>
  <c r="H24" i="40"/>
  <c r="AC81" i="41"/>
  <c r="H79" i="41" s="1"/>
  <c r="AC66" i="41"/>
  <c r="AC53" i="41"/>
  <c r="H53" i="41" s="1"/>
  <c r="AH82" i="41"/>
  <c r="H91" i="41"/>
  <c r="H89" i="41"/>
  <c r="H72" i="41"/>
  <c r="H70" i="41"/>
  <c r="U63" i="41"/>
  <c r="U61" i="41"/>
  <c r="H60" i="41"/>
  <c r="U59" i="41"/>
  <c r="U53" i="41"/>
  <c r="H52" i="41"/>
  <c r="H44" i="41"/>
  <c r="H43" i="41"/>
  <c r="H15" i="40"/>
  <c r="H20" i="40"/>
  <c r="H22" i="40"/>
  <c r="H23" i="40"/>
  <c r="U27" i="40"/>
  <c r="H30" i="40"/>
  <c r="H32" i="40"/>
  <c r="H33" i="40"/>
  <c r="H38" i="40"/>
  <c r="H39" i="40"/>
  <c r="H40" i="40"/>
  <c r="H42" i="40"/>
  <c r="H46" i="40"/>
  <c r="H47" i="40"/>
  <c r="H49" i="40"/>
  <c r="H50" i="40"/>
  <c r="H53" i="40"/>
  <c r="H54" i="40"/>
  <c r="H55" i="40"/>
  <c r="H57" i="40"/>
  <c r="H59" i="40"/>
  <c r="H61" i="40"/>
  <c r="G30" i="14"/>
  <c r="AB30" i="14"/>
  <c r="H41" i="41" l="1"/>
  <c r="AC93" i="41"/>
  <c r="H46" i="41"/>
  <c r="H85" i="41"/>
  <c r="AC63" i="40"/>
  <c r="AC80" i="43"/>
  <c r="AB17" i="44"/>
  <c r="H93" i="41"/>
  <c r="AC94" i="41" s="1"/>
  <c r="H44" i="40"/>
  <c r="H63" i="40" s="1"/>
  <c r="G93"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Mario Garzón</author>
    <author>Usuario de Windows</author>
  </authors>
  <commentList>
    <comment ref="AC14" authorId="0" shapeId="0" xr:uid="{00000000-0006-0000-0100-000001000000}">
      <text>
        <r>
          <rPr>
            <b/>
            <sz val="9"/>
            <color indexed="81"/>
            <rFont val="Tahoma"/>
            <family val="2"/>
          </rPr>
          <t>Mario Garzón:</t>
        </r>
        <r>
          <rPr>
            <sz val="9"/>
            <color indexed="81"/>
            <rFont val="Tahoma"/>
            <family val="2"/>
          </rPr>
          <t xml:space="preserve">
$110.490.914 UGT
$ 1.400.820.600 - 61 profesionales Crédito
$ 209.065.614 Lógistica Crédito</t>
        </r>
      </text>
    </comment>
    <comment ref="AC15" authorId="0" shapeId="0" xr:uid="{00000000-0006-0000-0100-000002000000}">
      <text>
        <r>
          <rPr>
            <b/>
            <sz val="9"/>
            <color indexed="81"/>
            <rFont val="Tahoma"/>
            <family val="2"/>
          </rPr>
          <t>Mario Garzón:</t>
        </r>
        <r>
          <rPr>
            <sz val="9"/>
            <color indexed="81"/>
            <rFont val="Tahoma"/>
            <family val="2"/>
          </rPr>
          <t xml:space="preserve">
$ 25.200.000 UGT
$ 79.581.138 Crédito</t>
        </r>
      </text>
    </comment>
    <comment ref="AC17" authorId="1" shapeId="0" xr:uid="{00000000-0006-0000-0100-000003000000}">
      <text>
        <r>
          <rPr>
            <b/>
            <sz val="9"/>
            <color indexed="81"/>
            <rFont val="Tahoma"/>
            <family val="2"/>
          </rPr>
          <t>Usuario de Windows:</t>
        </r>
        <r>
          <rPr>
            <sz val="9"/>
            <color indexed="81"/>
            <rFont val="Tahoma"/>
            <family val="2"/>
          </rPr>
          <t xml:space="preserve">
$ 323.626.000 - 8 profesionales Crédito</t>
        </r>
      </text>
    </comment>
    <comment ref="AC18" authorId="1" shapeId="0" xr:uid="{00000000-0006-0000-0100-000004000000}">
      <text>
        <r>
          <rPr>
            <b/>
            <sz val="9"/>
            <color indexed="81"/>
            <rFont val="Tahoma"/>
            <family val="2"/>
          </rPr>
          <t>Usuario de Windows:</t>
        </r>
        <r>
          <rPr>
            <sz val="9"/>
            <color indexed="81"/>
            <rFont val="Tahoma"/>
            <family val="2"/>
          </rPr>
          <t xml:space="preserve">
$ 115.183.338 - 9 profesionales Crédito</t>
        </r>
      </text>
    </comment>
    <comment ref="AC20" authorId="0" shapeId="0" xr:uid="{00000000-0006-0000-0100-000005000000}">
      <text>
        <r>
          <rPr>
            <b/>
            <sz val="9"/>
            <color indexed="81"/>
            <rFont val="Tahoma"/>
            <family val="2"/>
          </rPr>
          <t>Mario Garzón:</t>
        </r>
        <r>
          <rPr>
            <sz val="9"/>
            <color indexed="81"/>
            <rFont val="Tahoma"/>
            <family val="2"/>
          </rPr>
          <t xml:space="preserve">
Diálogo</t>
        </r>
      </text>
    </comment>
    <comment ref="AC21" authorId="0" shapeId="0" xr:uid="{00000000-0006-0000-0100-000006000000}">
      <text>
        <r>
          <rPr>
            <b/>
            <sz val="9"/>
            <color indexed="81"/>
            <rFont val="Tahoma"/>
            <family val="2"/>
          </rPr>
          <t>Mario Garzón:</t>
        </r>
        <r>
          <rPr>
            <sz val="9"/>
            <color indexed="81"/>
            <rFont val="Tahoma"/>
            <family val="2"/>
          </rPr>
          <t xml:space="preserve">
Diálogo</t>
        </r>
      </text>
    </comment>
    <comment ref="AC22" authorId="0" shapeId="0" xr:uid="{00000000-0006-0000-0100-000007000000}">
      <text>
        <r>
          <rPr>
            <b/>
            <sz val="9"/>
            <color indexed="81"/>
            <rFont val="Tahoma"/>
            <family val="2"/>
          </rPr>
          <t>Mario Garzón:</t>
        </r>
        <r>
          <rPr>
            <sz val="9"/>
            <color indexed="81"/>
            <rFont val="Tahoma"/>
            <family val="2"/>
          </rPr>
          <t xml:space="preserve">
$ 110.490.914 topografía
$ 882.607.000 - 25 profesionales Crédito
$ 652.868.071 logística Crédito</t>
        </r>
      </text>
    </comment>
    <comment ref="AC23" authorId="0" shapeId="0" xr:uid="{00000000-0006-0000-0100-000008000000}">
      <text>
        <r>
          <rPr>
            <b/>
            <sz val="9"/>
            <color indexed="81"/>
            <rFont val="Tahoma"/>
            <family val="2"/>
          </rPr>
          <t>Mario Garzón:</t>
        </r>
        <r>
          <rPr>
            <sz val="9"/>
            <color indexed="81"/>
            <rFont val="Tahoma"/>
            <family val="2"/>
          </rPr>
          <t xml:space="preserve">
$ 26.875.854 topografía
$ 183.962.352 viáticos Crédito</t>
        </r>
      </text>
    </comment>
    <comment ref="AC24" authorId="0" shapeId="0" xr:uid="{00000000-0006-0000-0100-000009000000}">
      <text>
        <r>
          <rPr>
            <sz val="9"/>
            <color indexed="81"/>
            <rFont val="Tahoma"/>
            <family val="2"/>
          </rPr>
          <t>$ 1.001.804.978 - 29 profesionales de crédito</t>
        </r>
      </text>
    </comment>
    <comment ref="AC25" authorId="1" shapeId="0" xr:uid="{00000000-0006-0000-0100-00000A000000}">
      <text>
        <r>
          <rPr>
            <b/>
            <sz val="9"/>
            <color indexed="81"/>
            <rFont val="Tahoma"/>
            <family val="2"/>
          </rPr>
          <t>Usuario de Windows:</t>
        </r>
        <r>
          <rPr>
            <sz val="9"/>
            <color indexed="81"/>
            <rFont val="Tahoma"/>
            <family val="2"/>
          </rPr>
          <t xml:space="preserve">
$ 50.913.617 viáticos Crédito</t>
        </r>
      </text>
    </comment>
    <comment ref="AC27" authorId="1" shapeId="0" xr:uid="{00000000-0006-0000-0100-00000B000000}">
      <text>
        <r>
          <rPr>
            <b/>
            <sz val="9"/>
            <color indexed="81"/>
            <rFont val="Tahoma"/>
            <family val="2"/>
          </rPr>
          <t>Usuario de Windows:</t>
        </r>
        <r>
          <rPr>
            <sz val="9"/>
            <color indexed="81"/>
            <rFont val="Tahoma"/>
            <family val="2"/>
          </rPr>
          <t xml:space="preserve">
$ 820.086.000 - 36 profesionales crédito
$ 229.028.367 lógistica Crédito
$ 1.483.538.870 empresa de profesionales</t>
        </r>
      </text>
    </comment>
    <comment ref="AC28" authorId="1" shapeId="0" xr:uid="{00000000-0006-0000-0100-00000C000000}">
      <text>
        <r>
          <rPr>
            <b/>
            <sz val="9"/>
            <color indexed="81"/>
            <rFont val="Tahoma"/>
            <family val="2"/>
          </rPr>
          <t>Usuario de Windows:</t>
        </r>
        <r>
          <rPr>
            <sz val="9"/>
            <color indexed="81"/>
            <rFont val="Tahoma"/>
            <family val="2"/>
          </rPr>
          <t xml:space="preserve">
$ 58.424.000 viáticos Crédito</t>
        </r>
      </text>
    </comment>
    <comment ref="AC38" authorId="1" shapeId="0" xr:uid="{00000000-0006-0000-0100-00000D000000}">
      <text>
        <r>
          <rPr>
            <b/>
            <sz val="9"/>
            <color indexed="81"/>
            <rFont val="Tahoma"/>
            <family val="2"/>
          </rPr>
          <t>Usuario de Windows:</t>
        </r>
        <r>
          <rPr>
            <sz val="9"/>
            <color indexed="81"/>
            <rFont val="Tahoma"/>
            <family val="2"/>
          </rPr>
          <t xml:space="preserve">
$ 97.520.400 - 3 profesionales Crédito</t>
        </r>
      </text>
    </comment>
    <comment ref="AC40" authorId="0" shapeId="0" xr:uid="{00000000-0006-0000-0100-00000E000000}">
      <text>
        <r>
          <rPr>
            <b/>
            <sz val="9"/>
            <color indexed="81"/>
            <rFont val="Tahoma"/>
            <family val="2"/>
          </rPr>
          <t>Mario Garzón:</t>
        </r>
        <r>
          <rPr>
            <sz val="9"/>
            <color indexed="81"/>
            <rFont val="Tahoma"/>
            <family val="2"/>
          </rPr>
          <t xml:space="preserve">
$52.509.086 UGT</t>
        </r>
      </text>
    </comment>
    <comment ref="AC42" authorId="0" shapeId="0" xr:uid="{00000000-0006-0000-0100-00000F000000}">
      <text>
        <r>
          <rPr>
            <b/>
            <sz val="9"/>
            <color indexed="81"/>
            <rFont val="Tahoma"/>
            <family val="2"/>
          </rPr>
          <t>Mario Garzón:</t>
        </r>
        <r>
          <rPr>
            <sz val="9"/>
            <color indexed="81"/>
            <rFont val="Tahoma"/>
            <family val="2"/>
          </rPr>
          <t xml:space="preserve">
UGT</t>
        </r>
      </text>
    </comment>
    <comment ref="AC46" authorId="0" shapeId="0" xr:uid="{00000000-0006-0000-0100-000010000000}">
      <text>
        <r>
          <rPr>
            <b/>
            <sz val="9"/>
            <color indexed="81"/>
            <rFont val="Tahoma"/>
            <family val="2"/>
          </rPr>
          <t>Mario Garzón:</t>
        </r>
        <r>
          <rPr>
            <sz val="9"/>
            <color indexed="81"/>
            <rFont val="Tahoma"/>
            <family val="2"/>
          </rPr>
          <t xml:space="preserve">
Diálogo</t>
        </r>
      </text>
    </comment>
    <comment ref="AC47" authorId="0" shapeId="0" xr:uid="{00000000-0006-0000-0100-000011000000}">
      <text>
        <r>
          <rPr>
            <b/>
            <sz val="9"/>
            <color indexed="81"/>
            <rFont val="Tahoma"/>
            <family val="2"/>
          </rPr>
          <t>Mario Garzón:</t>
        </r>
        <r>
          <rPr>
            <sz val="9"/>
            <color indexed="81"/>
            <rFont val="Tahoma"/>
            <family val="2"/>
          </rPr>
          <t xml:space="preserve">
Diálogo</t>
        </r>
      </text>
    </comment>
    <comment ref="AC48" authorId="0" shapeId="0" xr:uid="{00000000-0006-0000-0100-000012000000}">
      <text>
        <r>
          <rPr>
            <b/>
            <sz val="9"/>
            <color indexed="81"/>
            <rFont val="Tahoma"/>
            <family val="2"/>
          </rPr>
          <t>Mario Garzón:</t>
        </r>
        <r>
          <rPr>
            <sz val="9"/>
            <color indexed="81"/>
            <rFont val="Tahoma"/>
            <family val="2"/>
          </rPr>
          <t xml:space="preserve">
Topografia</t>
        </r>
      </text>
    </comment>
    <comment ref="AC49" authorId="0" shapeId="0" xr:uid="{00000000-0006-0000-0100-000013000000}">
      <text>
        <r>
          <rPr>
            <b/>
            <sz val="9"/>
            <color indexed="81"/>
            <rFont val="Tahoma"/>
            <family val="2"/>
          </rPr>
          <t>Mario Garzón:</t>
        </r>
        <r>
          <rPr>
            <sz val="9"/>
            <color indexed="81"/>
            <rFont val="Tahoma"/>
            <family val="2"/>
          </rPr>
          <t xml:space="preserve">
Topografia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angie R</author>
  </authors>
  <commentList>
    <comment ref="H12" authorId="0" shapeId="0" xr:uid="{00000000-0006-0000-0600-000001000000}">
      <text>
        <r>
          <rPr>
            <b/>
            <sz val="9"/>
            <color indexed="81"/>
            <rFont val="Tahoma"/>
            <family val="2"/>
          </rPr>
          <t>angie R:</t>
        </r>
        <r>
          <rPr>
            <sz val="9"/>
            <color indexed="81"/>
            <rFont val="Tahoma"/>
            <family val="2"/>
          </rPr>
          <t xml:space="preserve">
Se debe ajustar al valor como va a quedar la actividad</t>
        </r>
      </text>
    </comment>
  </commentList>
</comments>
</file>

<file path=xl/sharedStrings.xml><?xml version="1.0" encoding="utf-8"?>
<sst xmlns="http://schemas.openxmlformats.org/spreadsheetml/2006/main" count="4891" uniqueCount="1172">
  <si>
    <t>FOCALIZACIÓN</t>
  </si>
  <si>
    <t>Si</t>
  </si>
  <si>
    <t>No</t>
  </si>
  <si>
    <t>N.A.</t>
  </si>
  <si>
    <t>PERIODICIDAD</t>
  </si>
  <si>
    <t>Mensual</t>
  </si>
  <si>
    <t>Bimensual</t>
  </si>
  <si>
    <t>Trimestral</t>
  </si>
  <si>
    <t>Cuatrimestral</t>
  </si>
  <si>
    <t>Semestral</t>
  </si>
  <si>
    <t xml:space="preserve">Anual </t>
  </si>
  <si>
    <t xml:space="preserve">CONCEPTOS DE GASTOS </t>
  </si>
  <si>
    <t>Adquisición de bienes y servicios</t>
  </si>
  <si>
    <t>Gastos de personal</t>
  </si>
  <si>
    <t>Gastos por tributos, multas, sanciones e intereses de mora</t>
  </si>
  <si>
    <t>Transferencias corrientes</t>
  </si>
  <si>
    <t>Transferencias de capital</t>
  </si>
  <si>
    <t>PND</t>
  </si>
  <si>
    <t>Títulos formalizados sobre prédios privados</t>
  </si>
  <si>
    <t>Títulos formalizados que otorgan acceso a tierras</t>
  </si>
  <si>
    <t>Mujeres Rurales beneficiadas con acceso y procesos de formalización de tierras</t>
  </si>
  <si>
    <t xml:space="preserve">Etnicos por concertar </t>
  </si>
  <si>
    <t>Varios</t>
  </si>
  <si>
    <t>CONPES</t>
  </si>
  <si>
    <t>CONPES 3799 - Cauca</t>
  </si>
  <si>
    <t>CONPES 3811 - Nariño</t>
  </si>
  <si>
    <t>formalización</t>
  </si>
  <si>
    <t>CONPES 3739 - Catatumbo</t>
  </si>
  <si>
    <t>CONPES 3797 - Altillanura</t>
  </si>
  <si>
    <t>CONPES 3805 - Fronteras</t>
  </si>
  <si>
    <t>CONPES 3904 - Mocoa</t>
  </si>
  <si>
    <t>CONPES 3915 - Macizo Colombiano</t>
  </si>
  <si>
    <t>CONPES 3886 - PSA</t>
  </si>
  <si>
    <t>CONPES 3931 - Reincorporación FARC</t>
  </si>
  <si>
    <t>CONPES  3944 - La Guajira</t>
  </si>
  <si>
    <t>CONPES 3951 - Implementación Catastro Multipropósito</t>
  </si>
  <si>
    <t>PMI</t>
  </si>
  <si>
    <t>Siete millones de hectáreas de pequeña y mediana propiedad rural, formalizadas</t>
  </si>
  <si>
    <t>Familias beneficiarias del subsidio integral</t>
  </si>
  <si>
    <t>Hectáreas entregadas a través del fondo de tierras</t>
  </si>
  <si>
    <t>Hectáreas entregadas a mujeres rurales a través del Fondo de Tierras</t>
  </si>
  <si>
    <t>Mujeres beneficiarias del subsidio integral</t>
  </si>
  <si>
    <t>Hectáreas formalizadas para mujeres rurales</t>
  </si>
  <si>
    <t>Porcentaje de hectáreas del Fondo de Tierras entregadas para la constitución, ampliación y saneamiento de los resguardos de los pueblos indígenas</t>
  </si>
  <si>
    <t>Porcentaje de las solicitudes priorizadas de constitución, ampliación, saneamiento, reestructuración, clarificación, delimitación y medidas de protección resueltas efectivamente con cargo al Fondo de Tierras</t>
  </si>
  <si>
    <t>Porcentaje de hectáreas del Fondo de Tierras entregadas formalmente a los pueblos y comunidades NARP para la titulación colectiva</t>
  </si>
  <si>
    <t>Porcentaje de las solicitudes priorizadas de titulación colectiva resueltas efectivamente con cargo al Fondo de Tierras.</t>
  </si>
  <si>
    <t>Porcentaje de territorios indígenas ancestrales y/o tradicionales con medidas de protección para su delimitación o demarcación</t>
  </si>
  <si>
    <t>Ajustes normativos expedidos para la formalización de la propiedad en territorios con cultivos de uso ilícito</t>
  </si>
  <si>
    <t xml:space="preserve">Varios </t>
  </si>
  <si>
    <t xml:space="preserve">Fuente recursos </t>
  </si>
  <si>
    <t xml:space="preserve">Inversión </t>
  </si>
  <si>
    <t xml:space="preserve">Crédito </t>
  </si>
  <si>
    <t>Inversión - Credito</t>
  </si>
  <si>
    <t xml:space="preserve">Unidad de medida </t>
  </si>
  <si>
    <t>Número</t>
  </si>
  <si>
    <t xml:space="preserve">Porcentaje </t>
  </si>
  <si>
    <t>FORMA</t>
  </si>
  <si>
    <t>FORMULACIÓN DE PLAN DE ACCIÓN</t>
  </si>
  <si>
    <t>CÓDIGO</t>
  </si>
  <si>
    <t>DEST-F-003</t>
  </si>
  <si>
    <t>ACTIVIDAD</t>
  </si>
  <si>
    <t>FORMULACIÓN DE PLAN DE ACCIÓN ANUAL</t>
  </si>
  <si>
    <t>VERSIÓN</t>
  </si>
  <si>
    <t>PROCESO</t>
  </si>
  <si>
    <t>DIRECCIONAMIENTO ESTRATÉGICO</t>
  </si>
  <si>
    <t>FECHA</t>
  </si>
  <si>
    <t>Vigencia</t>
  </si>
  <si>
    <t>Proyecto de Inversión</t>
  </si>
  <si>
    <t>Implementación del modelo de ordenamiento social de la propiedad rural a nivel nacional</t>
  </si>
  <si>
    <t>BPIN</t>
  </si>
  <si>
    <t xml:space="preserve">Objetivo general del proyecto </t>
  </si>
  <si>
    <t xml:space="preserve">Fortalecer el ordenamiento social de la propiedad rural nacional </t>
  </si>
  <si>
    <t>Programa Presupuestal</t>
  </si>
  <si>
    <t>1704 - Ordenamiento social y uso productivo del territorio rural</t>
  </si>
  <si>
    <t>Programación del proyecto de inversión</t>
  </si>
  <si>
    <t>Regionalización, Focalización y Compromisos</t>
  </si>
  <si>
    <t>Programación Plan de Acción</t>
  </si>
  <si>
    <t xml:space="preserve">Objetivo Especifico </t>
  </si>
  <si>
    <t>Producto</t>
  </si>
  <si>
    <t>Indicador de Producto</t>
  </si>
  <si>
    <t>Meta Proyecto de Inversión 2021</t>
  </si>
  <si>
    <t>Ajuste Meta</t>
  </si>
  <si>
    <t>Actividad Proyecto Inversión
(Cadena de valor)</t>
  </si>
  <si>
    <t>Valor Total 2021</t>
  </si>
  <si>
    <t>Valor Ajustado (recursos disponibles)</t>
  </si>
  <si>
    <t>Justificacion</t>
  </si>
  <si>
    <t xml:space="preserve">Regionalización </t>
  </si>
  <si>
    <t>PDET</t>
  </si>
  <si>
    <t xml:space="preserve">Víctimas </t>
  </si>
  <si>
    <t>Mujer rural</t>
  </si>
  <si>
    <t>Grupos Étnicos</t>
  </si>
  <si>
    <t>Subactividad</t>
  </si>
  <si>
    <t>Producto/entregable</t>
  </si>
  <si>
    <t>Unidad de Medida</t>
  </si>
  <si>
    <t>Meta 2021</t>
  </si>
  <si>
    <t>Justificación</t>
  </si>
  <si>
    <t xml:space="preserve">Periodicidad entrega producto </t>
  </si>
  <si>
    <t xml:space="preserve">Fecha inicio </t>
  </si>
  <si>
    <t>Fecha final</t>
  </si>
  <si>
    <t>Concepto/Tipo de Gasto</t>
  </si>
  <si>
    <t>Valor Subactividad</t>
  </si>
  <si>
    <t>Valor Ajustado</t>
  </si>
  <si>
    <t xml:space="preserve">Responsable de la actividad </t>
  </si>
  <si>
    <t>O2. Brindar seguridad jurídica sobre la propiedad privada rural</t>
  </si>
  <si>
    <t xml:space="preserve">O2P1. Servicio de formalización de la propiedad privada rural </t>
  </si>
  <si>
    <t xml:space="preserve">Títulos formalizados sobre predios privados </t>
  </si>
  <si>
    <t>Realizar el estudio técnico y jurídico de las solicitudes</t>
  </si>
  <si>
    <t>El costo de esta actividad se modifica; teniendo en cuenta que los recursos destinados para la implementación de los planes de ordenamiento fueron trasladados a la Dirección de Gestión Jurídica de Tierras para ser utilizados para el impulso de procesos de formalización de predios mediante el fortaleciendo al desarrollo de actividades preliminares y de impulso a los trámites de las diferentes líneas de trabajo.</t>
  </si>
  <si>
    <t>Títulos formalizados sobre predios privados</t>
  </si>
  <si>
    <t>Elaborar estudios de previabilidad de predios para la definición de nuevas zonas de formalización.</t>
  </si>
  <si>
    <t>Matriz de estudios de predios elaborada</t>
  </si>
  <si>
    <t>No se solicita ajuste de meta</t>
  </si>
  <si>
    <t>El costo de este rubro se modifica; teniendo en cuenta que los recursos destinados para la implementación de los planes de ordenamiento fueron trasladados a la Dirección de Gestión Jurídica de Tierras para ser utilizados para el impulso de procesos de formalización de predios mediante el fortaleciendo al desarrollo de actividades preliminares y de impulso a los trámites de las diferentes líneas de trabajo.</t>
  </si>
  <si>
    <t>Inversión - Crédito</t>
  </si>
  <si>
    <t>Subdirección de Seguridad Jurídica</t>
  </si>
  <si>
    <t>Elaborar estudios técnicos y jurídicos de las solicitudes de formalización.</t>
  </si>
  <si>
    <t>Documentos Preliminares y Análisis Prediales validados</t>
  </si>
  <si>
    <t>Se propone un aumento aproximadamente del 57% (de 3.500 a 5.500), atendiendo que los recursos destinados para la implementación de los planes de ordenamiento van a ser trasladados a la Dirección de Gestión Jurídica de Tierras para ser utilizados para el impulso de procesos de formalización de predios mediante el fortaleciendo al desarrollo de actividades preliminares y de impulso a los trámites de las diferentes líneas de trabajo.</t>
  </si>
  <si>
    <t>Gastos de viaje</t>
  </si>
  <si>
    <t>No se presenta ajuste en el valor</t>
  </si>
  <si>
    <t>Validar el estudio técnico y jurídico de las solicitudes</t>
  </si>
  <si>
    <t>Validar técnica y jurídicamente los estudios de solicitudes de formalización.</t>
  </si>
  <si>
    <t>Informe Técnico Jurídico Validados</t>
  </si>
  <si>
    <t xml:space="preserve">Realizar el análisis de la tradición de predios rurales en los que se encuentran pobladores con calidad de poseedores, solicitados por particulares, entidades públicas o jueces de la república y/o en el desarrollo de los procesos de formalización de la propiedad. </t>
  </si>
  <si>
    <t>Adelantar el análisis registral y escritural de antecedentes de tradición de dominio conforme a los parámetros de la Ley y los parámetros de la sentencia T-488 de 2014.</t>
  </si>
  <si>
    <t>Oficios jurídicos de predios contestados</t>
  </si>
  <si>
    <t>Atender espacios de diálogo y de resolución de conflictos</t>
  </si>
  <si>
    <t xml:space="preserve">No se requiere ajuste </t>
  </si>
  <si>
    <t>Atender los espacios de diálogo / fortalecimientos en el marco del proceso de formalización.</t>
  </si>
  <si>
    <t xml:space="preserve">Relatorías y/o actas de espacios de fortalecimiento </t>
  </si>
  <si>
    <t>Anual</t>
  </si>
  <si>
    <t>Dirección General (Grupo de Diálogo Social y Resolución de Conflictos)</t>
  </si>
  <si>
    <t xml:space="preserve">Realizar el levantamiento de los datos dirigidos a la caracterización física predial </t>
  </si>
  <si>
    <t xml:space="preserve">Realizar las actividades de campo con el fin de espacializar y ubicar geográficamente los predios, levantar actas de colindancia y linderos. Levantamiento actas de colindancia en campo </t>
  </si>
  <si>
    <t>Actas de colindancia realizadas</t>
  </si>
  <si>
    <t>Se propone un aumento de 650 a 6.000 actas de colindancia, atendiendo que los recursos destinados para la implementación de los planes de ordenamiento van a ser trasladados a la Dirección de Gestión Jurídica de Tierras para ser utilizados para el impulso de procesos de formalización de predios mediante el fortaleciendo al desarrollo de actividades preliminares y de impulso a los trámites de las diferentes líneas de trabajo.</t>
  </si>
  <si>
    <t>Adelantar el inicio de la fase administrativa de la ruta de formalización</t>
  </si>
  <si>
    <t>Adelantar el inicio de la fase administrativa de la ruta de formalización (formalización de la pequeña propiedad privada rural)</t>
  </si>
  <si>
    <t xml:space="preserve">Número de mujeres beneficiadas </t>
  </si>
  <si>
    <t>El costo de este rubro se modifica; con el fin de aumentar los recursos al rubro de viàticos de esta misma actividad.</t>
  </si>
  <si>
    <t xml:space="preserve">Realizar la etapa probatoria del proceso </t>
  </si>
  <si>
    <t>Realizar la etapa probatoria del proceso (formalización de la pequeña propiedad privada rural)</t>
  </si>
  <si>
    <t>Impulsos procesales (actos administrativos generados)</t>
  </si>
  <si>
    <t>Se propone un aumento aproximadamente del 80% (de 3.500 a 6.000), atendiendo que los recursos destinados para la implementación de los planes de ordenamiento van a ser trasladados a la Dirección de Gestión Jurídica de Tierras para ser utilizados para el impulso de procesos de formalización de predios mediante el fortaleciendo al desarrollo de actividades preliminares y de impulso a los trámites de las diferentes líneas de trabajo.</t>
  </si>
  <si>
    <t>Adelantar los procedimientos administrativos, judiciales y/o notariales</t>
  </si>
  <si>
    <t>Adelantar los procedimientos administrativos, judiciales y/o notariales (formalización de la pequeña propiedad privada rural)</t>
  </si>
  <si>
    <t>Número de Títulos de formalización generados</t>
  </si>
  <si>
    <t>Realizar las audiencias públicas de exposición de resultados</t>
  </si>
  <si>
    <t>Realizar las audiencias públicas de exposición de resultados (formalización de la pequeña propiedad privada rural)</t>
  </si>
  <si>
    <t xml:space="preserve">Efectuar la fase de cierre de la ruta de formalización </t>
  </si>
  <si>
    <t>Efectuar la fase de cierre de la ruta de formalización (formalización de la pequeña propiedad privada rural)</t>
  </si>
  <si>
    <t>Se disminuye 15 millones con el fin de fortalecer las salidas a campo, para lograr cierre de la ruta de formalización.</t>
  </si>
  <si>
    <t>Se adicionan 15 millones con el fin de fortalecer las salidas a campo, para lograr cierre de la ruta de formalización.</t>
  </si>
  <si>
    <t xml:space="preserve">Realizar talleres de fomento de la importancia de mantener la formalidad en los predios </t>
  </si>
  <si>
    <t>Realizar talleres de fomento de la importancia de mantener la formalidad en los predios en los Departamentos de intervención.</t>
  </si>
  <si>
    <t>Talleres realizados</t>
  </si>
  <si>
    <t>En atención a la posibilidad de intervención de áreas adicionales que se presenta con la asignación de nuevos recursos, se contempla la posibilidad de realizar un aumento en la cantidad de talleres a realizar en la presente vigencia de 4 a 10 talleres.</t>
  </si>
  <si>
    <t xml:space="preserve">Efectuar seguimiento y monitoreo </t>
  </si>
  <si>
    <t>Efectuar seguimiento y monitoreo al cumplimiento de metas y productos del plan de Acción</t>
  </si>
  <si>
    <t>Informes trimestrales presentados a Planeación</t>
  </si>
  <si>
    <t>O2P2. Servicio de asistencia jurídica y técnica para adelantar los procedimientos administrativos especiales agrarios</t>
  </si>
  <si>
    <t xml:space="preserve">Procedimientos administrativos especiales agrarios culminados </t>
  </si>
  <si>
    <t>Realizar el análisis del caso y definir las rutas jurídicas</t>
  </si>
  <si>
    <t>Realizar la identificación espacial del predio o bien objeto de solicitud (solicitud de inicio, PQR, etc.) vinculando información relevante que permita una realidad Física y Jurídica que reposa en las bases del catastro (si existe este insumo para la zona) además de Posibles predios vinculados como colindantes o que se verían afectados por la pretensión agraria que se teja sobre los mismos (formación catastral e información registral básica), además de cruce con capas temáticas que brinden información de importancia para cada caso (Recuperación, Deslinde, Clarificación y Extinción).</t>
  </si>
  <si>
    <t>Identificaciones Prediales elaboradas</t>
  </si>
  <si>
    <t>El apoyo de la SPAGJ al programa de saneamiento y reconstrucción de la Isla de Providencia implicó una concentración de actividades técnicas para la identificación predial y el análisis predial que ha venido sumado a las metas del Plan de Acción Institucional por lo cual, se deben incrementar estos productos para abordar la gestión procesal frente a nuevas solicitudes que vienen siendo requeridas por jueces de la república y entes de control, con el fin de tener elementos previos para el inicio de la etapa preliminar de los respectivos casos para planeación futura. Se aumenta de 1.562 a 1.882.</t>
  </si>
  <si>
    <t>Subdirección de Procesos Agrarios y Gestión Jurídica
Subdirección de Seguridad Jurídica</t>
  </si>
  <si>
    <t>Analizar las solicitudes del inicio de los procesos que no han sido revisados y dar el tramite correspondiente dando apertura al expediente el cual contendrá la información física, jurídica y de tenencia del inmueble obteniendo así la aproximación a la realidad del mismo (Recuperación, Deslinde, Clarificación y Extinción).</t>
  </si>
  <si>
    <t>Diagnóstico preliminar de análisis predial elaborados</t>
  </si>
  <si>
    <t>El apoyo de la SPAGJ al programa de saneamiento y reconstrucción de la Isla de Providencia implicó una concentración de actividades técnicas para la identificación predial y el análisis predial que ha venido sumado a las metas del Plan de Acción Institucional por lo cual, se deben incrementar estos productos para abordar la gestión procesal frente a nuevas solicitudes que vienen siendo requeridas por jueces de la república y entes de control, con el fin de tener elementos previos para el inicio de la etapa preliminar de los respectivos casos para planeación futura. Se aumenta de 1.300 a 1.764.</t>
  </si>
  <si>
    <t>Proyectar los actos administrativos que deciden la conformación o no del expediente, definiendo si corresponde o no dar inicio con la información necesaria para identificar situación física, jurídica, cartográfica, catastral de ocupación y explotación del inmueble. (Recuperación, Deslinde, Clarificación y Extinción).</t>
  </si>
  <si>
    <t>Actos administrativos de conformación o no del expediente, proyectados</t>
  </si>
  <si>
    <t xml:space="preserve">Realizar las diligencias a los predios objeto de estudio </t>
  </si>
  <si>
    <t>Realizar los informes técnicos jurídicos preliminares de los procedimientos agrarios respectivos, que contendrá la información detallada del inmueble, junto con el análisis que permita determinar si existe merito para expedir el acto administrativo de apertura, e iniciar la segunda fase administrativa del procedimiento único (Recuperación, Deslinde, Clarificación y Extinción).</t>
  </si>
  <si>
    <t>Informes Técnicos Jurídicos preliminares - ITJP o ITJ</t>
  </si>
  <si>
    <t>Realizar acompañamiento a las mesas / espacios de diálogo y atención a conflictos territoriales</t>
  </si>
  <si>
    <t>Actas de mesas de diálogo con comunidades, Actas de mediación de conflictos y Fichas de caracterización de conflictos territoriales</t>
  </si>
  <si>
    <t>Realizar los informes técnicos jurídicos definitivos de los procedimientos agrarios respectivos y sugerir la decisión final que debe adoptarse por parte de la ANT en el marco de cualquiera de las pretensiones del procedimiento único, las razones por las que deben acogerse o desestimarse las objeciones formuladas en la etapa probatoria, para de esa forma expedir el acto administrativo que ponga fin al procedimiento de manera definitiva. (Recuperación, Deslinde, Clarificación y Extinción).</t>
  </si>
  <si>
    <t xml:space="preserve"> Informes Técnico Jurídico Definitivo ITJD o informes de inspección ocular elaborados</t>
  </si>
  <si>
    <t>Los picos de la pandemia, las situaciones de orden público en algunos territorios y por aspectos climáticos están dificultando las actividades en terreno, que son fundamentales para la elaboración de estos informes para lo cual es necesario disminuir el número en 6 casos por las razones expuestas. Se disminuye de 63 a 40. Adicionalmente, por el apoyo que se está realizando en las identificaciones prediales y en los diagnósticos preliminares de análisis predial en la isla Providencia, se ha aumentado más en dichos esfuerzos.</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</si>
  <si>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 (Recuperación, Deslinde, Clarificación y Extinción).</t>
  </si>
  <si>
    <t xml:space="preserve">Análisis Multitemporales elaborados </t>
  </si>
  <si>
    <t xml:space="preserve">Adelantar el inicio de la fase administrativa del proceso agrario </t>
  </si>
  <si>
    <t>Proyectar los actos administrativos de trámite procesal tendientes a dar impulso al procedimiento agrario respectivo. (Recuperación, Deslinde, Clarificación y Extinción).</t>
  </si>
  <si>
    <t>Actos Administrativos de inicio o no, archivo suscritos</t>
  </si>
  <si>
    <t>Se concentra la gestión jurídica en la sustanciación de actos de inicio o no, o archivo, con los cuales se busca tener un incremento de casos en la segunda etapa de la fase administrativa del procedimiento único. Se incrementa de 393 a 474.</t>
  </si>
  <si>
    <t xml:space="preserve">Realizar la etapa probatoria </t>
  </si>
  <si>
    <t>Actos administrativos de trámite o etapa probatoria 902 o 1071 suscritos</t>
  </si>
  <si>
    <t>Al igual que el indicador anterior, se concentra la gestión jurídica en la sustanciación de actos de etapa probatoria y así lograr tener proyectado un sólido número de casos que requieren visita de campo con el fin de establecer la planeación de visitas para la próxima vigencia fiscal o se facilite operativamente la comisión con la disminución del contagio, así como el riesgo público. Se aumenta de 245 a 324.</t>
  </si>
  <si>
    <t>Adelantar la etapa de cierre del proceso agrario</t>
  </si>
  <si>
    <t>Generar el acto que según las evidencias recabadas durante el proceso agrario administrativo, decide de fondo las solicitudes de inicio del mencionado proceso. (Recuperación, Deslinde, Clarificación y Extinción).</t>
  </si>
  <si>
    <t>Actos Administrativos de cierre etapa administrativa 902 o Actos Administrativos decisión final 1071 suscritos</t>
  </si>
  <si>
    <t>Teniendo en cuenta que estas decisiones requieren de elementos probatorios y visitas técnicas, no es posible cumplir con las decisiones inicialmente establecidas y se requiere si disminución identificando aquellas que son factiblemente realizables bajo criterios de planeación, realidad operativa y seguridad pública. Lo anterior, teniendo en cuenta que por los picos de la pandemia, las situaciones de orden público en algunos territorios y por aspectos climáticos han dificultado realizar las actividades en terreno. Por lo tanto, se solicita modificar la meta de 76 a 58.</t>
  </si>
  <si>
    <t xml:space="preserve">Hectáreas regularizadas de los procedimientos administrativos especiales agrarios culminados </t>
  </si>
  <si>
    <t>Hectáreas Regularizadas</t>
  </si>
  <si>
    <t>Realizar la creación y posterior ingreso al archivo de gestión documental de la ANT, los expedientes de procesos agrarios Iniciados .(Recuperación, Deslinde, Clarificación y Extinción).</t>
  </si>
  <si>
    <t>Expedientes intervenidos y foliados</t>
  </si>
  <si>
    <t>El equipo de gestión documental ha logrado adaptar un protocolo de acceso a los expedientes físicos y con el trabajo en casa ha permitido aumentar el grado de eficiencia en la intervención documental para el año 2021 teniendo en cuenta la compleja situación de aislamiento y cuidado por causa de la pandemia, situación que imprimió un grado de incertidumbre frente a la posible gestión del año en curso, razón por la cual fue conservadora la cifra inicialmente planteada. Se aumenta de 1.800 a 4.000.</t>
  </si>
  <si>
    <t>DIRECCIONAMIENTO ESTRATEGICO</t>
  </si>
  <si>
    <t xml:space="preserve">Valor Total 2021 </t>
  </si>
  <si>
    <t>Valor actividad del proyecto de inversión</t>
  </si>
  <si>
    <t xml:space="preserve">Levantar la información física, jurídica y comunitaria sobre los predios rurales de la nación y los sujetos de ordenamiento social de la propiedad </t>
  </si>
  <si>
    <t>Documentos técnicos</t>
  </si>
  <si>
    <t>Documentos técnicos elaborados</t>
  </si>
  <si>
    <t>No se presenta ajuste de meta</t>
  </si>
  <si>
    <t xml:space="preserve">
Elaborar y/o ajustar los documentos técnicos de soporte para presentar las solicitudes de sustracción en ZRF(Zonas de Reserva Forestal y Sustracciones)</t>
  </si>
  <si>
    <t xml:space="preserve">Para esta actividad los costos disminuyen debido a que se realiza el traslado de recursos para dar cumplimiento al fallo de tutela radicado bajo número 11001-31-87-008-2020-00077-00 Número Interno (53985) proferido RAMA JUDICIAL DEL PODER PÚBLICO JUZGADO OCTAVO DE EJECUCIÓN DE PENAS Y MEDIDAS DE SEGURIDAD BOGOTA D.C. fechado el pasado 8 de enero de 2021, por esta razón, se realizarán las gestiones para culminar  el ajuste de los estudios de sustracción en Caquetá (Bajo Pato) y Norte de Santander (Catatumbo). Adicionalmente se realizará la validación técnico-jurídica del estudio de sustracción en Huila, que actualmente tiene requerimientos por parte del Ministerio de Ambiente. Simultáneamente bajo la ruta jurídica de sustracción con fines de adjudicación a entidades de derecho público, se adelantarán las gestiones para 30 EDPS que se encuentra actualmente traslapadas con ZRF, y que están priorizadas en el trámite de adjudicación a EDPs por la SATN.
</t>
  </si>
  <si>
    <t>Adelantar las gestiones necesarias para presentar las solicitudes de sustracción en Zonas de Reserva Forestal ZRF</t>
  </si>
  <si>
    <t>Documento de sustracción en Zonas de Reserva Forestal elaborado</t>
  </si>
  <si>
    <t>Dirección de Acceso a Tierras 
Subdirección Administración de Tierras de la Nación</t>
  </si>
  <si>
    <t xml:space="preserve">
Realizar la validación técnica y jurídica de los estudios de las solicitudes de sustracción (Zonas de Reserva Forestal y Sustracciones)</t>
  </si>
  <si>
    <t>Para esta actividad los costos disminuyen debido a que se realiza el traslado de recursos para dar cumplimiento al fallo de tutela radicado bajo número 11001-31-87-008-2020-00077-00 Número Interno (53985) proferido RAMA JUDICIAL DEL PODER PÚBLICO JUZGADO OCTAVO DE EJECUCIÓN DE PENAS Y MEDIDAS DE SEGURIDAD BOGOTA D.C. fechado el pasado 8 de enero de 2021, por esta razón, se realizarán las gestiones para culminar  el ajuste de los estudios de sustracción en Caquetá (Bajo Pato) y Norte de Santander (Catatumbo). Adicionalmente se realizará la validación técnico-jurídica del estudio de sustracción en Huila, que actualmente tiene requerimientos por parte del Ministerio de Ambiente. Simultáneamente bajo la ruta jurídica de sustracción con fines de adjudicación a entidades de derecho público, se adelantarán las gestiones para 30 EDPS que se encuentra actualmente traslapadas con ZRF, y que están priorizadas en el trámite de adjudicación a EDPs por la SATN.</t>
  </si>
  <si>
    <t>Aplicación de la metodología para el cálculo de las Unidades Agrícolas Familiares -UAF, en los municipios o regiones priorizados por la ANT.</t>
  </si>
  <si>
    <t>Hacer seguimiento a la aplicación de la metodología de las Unidades Agrícolas Familiares, UAF y establecer las necesidades de modificación y ajuste.</t>
  </si>
  <si>
    <t>Documentos de Unidad Agrícola Familiar UAF elaborado</t>
  </si>
  <si>
    <t>Subdirección Administración de Tierras de la Nación</t>
  </si>
  <si>
    <t>Brindar seguridad jurídica sobre la propiedad privada rural</t>
  </si>
  <si>
    <t>Servicio de acompañamiento para la elaboración de planes de desarrollo sostenible</t>
  </si>
  <si>
    <t>Planes de Desarrollo Sostenible acompañados</t>
  </si>
  <si>
    <t>Realizar visitas de viabilidad técnica de las solicitudes realizadas (ZRC por constituir)</t>
  </si>
  <si>
    <t>El costo de esta actividad se modifica debido a la necesidad de cumplir con el indicador de Planes de desarrollo sostenible acompañados ya que se requiere adicionar los contratos de prestación de servicio hasta el 31 de diciembre del 2021, ya actualmente la fecha de terminación de éstos estan entre el 15 y 18 de diciembre,</t>
  </si>
  <si>
    <t>Acompañar los procesos para constitución de nuevas zonas de reserva campesina ZRC</t>
  </si>
  <si>
    <t>Planes  de desarrollo sostenible acompañados en Zonas de Reserva Campesina ZRC en constitución</t>
  </si>
  <si>
    <r>
      <rPr>
        <b/>
        <u/>
        <sz val="10"/>
        <color theme="1"/>
        <rFont val="Arial Narrow"/>
        <family val="2"/>
      </rPr>
      <t>Planes  de desarrollo sostenible acompañados en Zonas de Reserva Campesina ZRC en constitución (Losada, Güejar, Sumapaz)</t>
    </r>
    <r>
      <rPr>
        <sz val="10"/>
        <color theme="1"/>
        <rFont val="Arial Narrow"/>
        <family val="2"/>
      </rPr>
      <t xml:space="preserve">
Con ocasión del fallo de tutela radicado bajo número 11001-31-87-008-2020-00077-00 Número Interno (53985) proferido RAMA JUDICIAL DEL PODER PÚBLICO 
JUZGADO OCTAVO DE EJECUCIÓN DE PENAS Y MEDIDAS DE SEGURIDAD BOGOTA D.C. fechado el pasado 8 de enero de la presente anualidad y al informe sobre INFORME SOBRE EL ESTADO DE AVANCE DE LA IMPLEMENTACIÓN DE LAS ESTRATEGIAS DE ACCESO A TIERRAS Y USO DEL SUELO RURAL CONTEMPLADAS EN EL ACUERDO DE PAZ, realizado por la Procuraduría General de la Nación. La Subdirección de Administración de Tierras para la presente vigencia en lo que refiere al acompañamiento en el marco de zonas de reserva campesina determinó la necesidad de realizar la siguiente modificación en relación con el acompañamiento a las Zonas de Reserva Campesina.
El acompañamiento incluye las actividades encaminadas a culminar el trámite requerido conforme a lo dispuesto en el Acuerdo 024 de 1996, para con los procesos señalados, dichas actividades se resumen principalmente en el perfeccionamiento y socialización de los Planes de Desarrollo Sostenible de estas iniciativas territoriales.
</t>
    </r>
  </si>
  <si>
    <t>El costo de esta actividad se modifica debido a la necesidad de adicionar los contratos de prestación de servicio hasta el 31 de diciembre del 2021, ya actualmente la fecha de terminación de éstos estan entre el 15 y 18 de diciembre.</t>
  </si>
  <si>
    <t>Subdirección Administración de Tierras de la Nación
(De este concepto de gasto el valor de $100.000.000 corresponde a Diálogo Social)</t>
  </si>
  <si>
    <t>Expedir acto administrativo de inicio de limitación (ZRC por constituir)</t>
  </si>
  <si>
    <t>Atender espacios de diálogo y de  resolución de conflictos</t>
  </si>
  <si>
    <t>Elaborar y socializar el diagnóstico socioeconómico y propuesta ambiental, productiva y social (ZRC por constituir) 
Producto: (Planes de Desarrollo elaborados y/o actualizados.)</t>
  </si>
  <si>
    <t>Aumentan los costos de esta actividad, debido a que se debe atender lo establecido en el fallo de tutela con radicado 11001-31-87-008-2020-00077-00 Número Interno (53985) proferido RAMA JUDICIAL DEL PODER PÚBLICO JUZGADO OCTAVO DE EJECUCIÓN DE PENAS Y MEDIDAS DE SEGURIDAD BOGOTA D.C. fechado el pasado 8 de enero de 2021.</t>
  </si>
  <si>
    <t>Apoyar el cumplimiento de los planes de desarrollo sostenible en las zonas de reserva campesina constituidas</t>
  </si>
  <si>
    <t>Adelantar gestiones para apoyar la ejecución de los planes de desarrollo sostenible en las zonas de reserva campesina ZRC constituidas.</t>
  </si>
  <si>
    <t>Planes de desarrollo sostenible  acompañados en Zonas de Reserva Campesina  ZRC constituidas</t>
  </si>
  <si>
    <r>
      <rPr>
        <b/>
        <u/>
        <sz val="10"/>
        <color theme="1"/>
        <rFont val="Arial Narrow"/>
        <family val="2"/>
      </rPr>
      <t>Planes de desarrollo sostenible  acompañados en Zonas de Reserva Campesina  (ZRC constituidasZRC Guaviare, ZRC Montes de María y ZRC Valle del Río Cimitarra)</t>
    </r>
    <r>
      <rPr>
        <sz val="10"/>
        <color theme="1"/>
        <rFont val="Arial Narrow"/>
        <family val="2"/>
      </rPr>
      <t xml:space="preserve">
Con ocasión del fallo de tutela radicado bajo número 11001-31-87-008-2020-00077-00 Número Interno (53985) proferido RAMA JUDICIAL DEL PODER PÚBLICO 
JUZGADO OCTAVO DE EJECUCIÓN DE PENAS Y MEDIDAS DE SEGURIDAD BOGOTA D.C. fechado el pasado 8 de enero de la presente anualidad y al informe sobre INFORME SOBRE EL ESTADO DE AVANCE DE LA IMPLEMENTACIÓN DE LAS ESTRATEGIAS DE ACCESO A TIERRAS Y USO DEL SUELO RURAL CONTEMPLADAS EN EL ACUERDO DE PAZ, realizado por la Procuraduría General de la Nación. La Subdirección de Administración de Tierras para la presente vigencia en lo que refiere al acompañamiento en el marco de zonas de reserva campesina determinó la necesidad de realizar la siguiente modificación en relación con el acompañamiento a las Zonas de Reserva Campesina.
Las acciones están encaminadas a la puesta en marcha de los planes de desarrollo sostenible de las ZRC mencionadas a través de la articulación intrainstitucional con el fin de avanzar en procesos de regularización y formalización de la propiedad rural tanto a persona natural como a entidades de derecho público. </t>
    </r>
  </si>
  <si>
    <t>Administrar eficientemente los bienes de la nación</t>
  </si>
  <si>
    <t>Servicio de administración de tierras de la Nación</t>
  </si>
  <si>
    <t xml:space="preserve">Predios Incluidos en el Inventario del Fondo de Tierras </t>
  </si>
  <si>
    <t>Dentro de las funciones establecidas por el Decreto 2363 de 2015 se otorgó a la Subdirección de Administración de Tierras de la Nación, la actividad de administrar los bienes fiscales patrimoniales de la ANT y las tierras baldías de la Nación. Para llevar a cabo esta acción, es necesario contar con un inventario de bienes, el cual se ha venido realizando y alimentando de los procesos misionales que adelanta la Agencia Nacional de Tierras, de conformidad con las fuentes señaladas en los artículos 18 y 22 del Decreto Ley 902 de 2017, siendo la norma que establece la conformación del Fondo de Tierras para la Reforma Rural Integral.
Es por ello que, mediante comunicaciones internas y mesas de trabajo llevadas a cabo con las Subdirecciones de Acceso a Tierras por Demanda y Descongestión y Zonas Focalizadas, se han identificado 7.378 bienes baldíos de conformidad con los procedimientos internos de la Subdirecciones en mención y los cuales fueron incluidos en el inventario de bienes del Fondo de Tierras para la Reforma Rural Integral. 
Ahora bien, en virtud del procedimiento de Apertura de Folio de Matricula inmobiliaria y el procedimiento de Asignación de Derechos de Uso, que son adelantados por esta Subdirección de Administración  se identificaron 423 predios con naturaleza jurídica baldía, los cuales fueron objeto de ingreso al Inventario de bienes del Fondo de Tierras.</t>
  </si>
  <si>
    <r>
      <rPr>
        <b/>
        <sz val="10"/>
        <color theme="1"/>
        <rFont val="Arial Narrow"/>
        <family val="2"/>
      </rPr>
      <t xml:space="preserve">
</t>
    </r>
    <r>
      <rPr>
        <sz val="10"/>
        <color theme="1"/>
        <rFont val="Arial Narrow"/>
        <family val="2"/>
      </rPr>
      <t xml:space="preserve">Identificar y caracterizar los predios baldíos y transferidos-  fiscales patrimoniales
</t>
    </r>
    <r>
      <rPr>
        <b/>
        <sz val="10"/>
        <color rgb="FFFF0000"/>
        <rFont val="Arial Narrow"/>
        <family val="2"/>
      </rPr>
      <t xml:space="preserve">
</t>
    </r>
  </si>
  <si>
    <t>El costo de esta actividad se modifica debido a que la meta aumentó y es necesario adicionar los contratos de prestación de servicio hasta el 31 de diciembre del 2021, ya actualmente la fecha de terminación de éstos estan entre el 15 y 18 de diciembre.
Es por ello que, mediante comunicaciones internas y mesas de trabajo llevadas a cabo con las Subdirecciones de Acceso a Tierras por Demanda y Descongestión y Zonas Focalizadas, se han identificado 7.378 bienes baldíos de conformidad con los procedimientos internos de la Subdirecciones en mención y los cuales fueron incluidos en el inventario de bienes del Fondo de Tierras para la Reforma Rural Integral. 
Ahora bien, en virtud del procedimiento de Apertura de Folio de Matricula inmobiliaria y el procedimiento de Asignación de Derechos de Uso, que son adelantados por esta Subdirección de Administración  se identificaron 423 predios con naturaleza jurídica baldía, los cuales fueron objeto de ingreso al Inventario de bienes del Fondo de Tierras.</t>
  </si>
  <si>
    <t>Identificar y caracterizar los predios baldíos y transferidos-  fiscales patrimoniales</t>
  </si>
  <si>
    <t>Hectáreas caracterizados</t>
  </si>
  <si>
    <t>Se solicita disminuir esta meta en la que se plantea 127.000 hectáreas, considerando que estasmos a  4,5 meses  :Teniendo en cuenta lo anterior y con el objeto de hacer ajuste a las metas del Plan de Acción 2021 para la meta de Hectáreas caracterizadas que inicialmente se programó, se ajustará la meta en 65.000 Has. para la vigencia 2021, de las cuales 5.000 Has. se aportarán desde el ejercicio mismo de la SATN y  60.000 Has. por parte del proyecto de Tierras y Territorios sostenibles para la Paz.</t>
  </si>
  <si>
    <t>Inversión</t>
  </si>
  <si>
    <t>Predios caracterizados</t>
  </si>
  <si>
    <t xml:space="preserve">
Dentro de las etapas procesales del trámite de otorgamiento de uso, se lleva a cabo la visita al predio, en la cual se adelanta tanto la delimitación espacial (levantamiento topográfico) como la identificación del uso y de su ocupante; la sumatoria de estas actividades representan en sí, la caracterización del bien, lo cual permite un incremento sustancial del número de predios caracterizados, generando la necesidad de incrementar la meta prevista de 370 a 1500 bienes baldíos caracterizados. Desde la Subdirección de Administración de Tierras de la Nación se cuenta con al menos cuatro convenios suscritos y en desarrollo que permiten adelantar el ejercicio de caracterización, situación que viabiliza el incremento de la meta propuesta.</t>
  </si>
  <si>
    <t>Incluir los predios en el inventario de tierras de la Nación y en el Fondo de Tierras.</t>
  </si>
  <si>
    <t>El costo de esta actividad se modifica debido a la reducción de recursos ya que algunos contratos de prestación de servicios estaban programados para que iniciaran en una fecha determinada y por temas administrativos se suscribieron despues.</t>
  </si>
  <si>
    <t>no</t>
  </si>
  <si>
    <t xml:space="preserve">
Incluir los predios en el inventario de tierras de la Nación y en el Fondo de Tierras.</t>
  </si>
  <si>
    <t>Predios incluidos en el fondo de tierras</t>
  </si>
  <si>
    <t xml:space="preserve">Dentro de las funciones establecidas por el Decreto 2363 de 2015 se otorgó a la Subdirección de Administración de Tierras de la Nación, la actividad de administrar los bienes fiscales patrimoniales de la ANT y las tierras baldías de la Nación. Para llevar a cabo esta acción, es necesario contar con un inventario de bienes, el cual se ha venido realizando y alimentando de los procesos misionales que adelanta la Agencia Nacional de Tierras, de conformidad con las fuentes señaladas en los artículos 18 y 22 del Decreto Ley 902 de 2017, siendo la norma que establece la conformación del Fondo de Tierras para la Reforma Rural Integral.
Es por ello que, mediante comunicaciones internas y mesas de trabajo llevadas a cabo con las Subdirecciones de Acceso a Tierras por Demanda y Descongestión y Zonas Focalizadas, se han identificado 7.378 bienes baldíos de conformidad con los procedimientos internos de la Subdirecciones en mención y los cuales fueron incluidos en el inventario de bienes del Fondo de Tierras para la Reforma Rural Integral. 
Ahora bien, en virtud del procedimiento de Apertura de Folio de Matricula inmobiliaria y el procedimiento de Asignación de Derechos de Uso, que son adelantados por esta Subdirección de Administración  se identificaron 423 predios con naturaleza jurídica baldía, los cuales fueron objeto de ingreso al Inventario de bienes del Fondo de Tierras.
</t>
  </si>
  <si>
    <t>Elaborar acto administrativo o contrato de aprovechamiento</t>
  </si>
  <si>
    <t>Recursos credito catastro multiproposito</t>
  </si>
  <si>
    <t xml:space="preserve"> Desarrollar  las modalidades de administración </t>
  </si>
  <si>
    <t>Títulos derechos de uso (Contratos)</t>
  </si>
  <si>
    <t xml:space="preserve">Se propone ajustar la meta de Contratos de Derechos de Uso de 1200 a 2037, teniendo en cuenta que se adicionaron recursos  y el proceso de impulso de Otorgamiento de Derechos de Uso, </t>
  </si>
  <si>
    <t xml:space="preserve">Ejecutar las modalidades administración </t>
  </si>
  <si>
    <t>El costo de esta actividad se modifica debido a que se trasladaron recursos del producto familias beneficiadas con adjudicación de baldios y se recibieron en el mes de junio recursos adicionales por valor de $2.963 mll, de otra parte por la necesidad de adicionar los contratos de prestación de servicio hasta el 31 de diciembre del 2021, ya actualmente la fecha de terminación de éstos estan entre el 15 y 18 de diciembre.</t>
  </si>
  <si>
    <t>Inscribir el acto administrativo ante las oficinas de registro de instrumentos públicos respectivos</t>
  </si>
  <si>
    <t>Administrar el Fondo de Tierras de la Nación</t>
  </si>
  <si>
    <t xml:space="preserve">"El costo de esta actividad se modifica debido a que la meta aumentó y es necesario adicionar los contratos de prestación de servicio hasta el 31 de diciembre del 2021, ya actualmente la fecha de terminación de éstos estan entre el 15 y 18 de diciembre.
Es por ello que, mediante comunicaciones internas y mesas de trabajo llevadas a cabo con las Subdirecciones de Acceso a Tierras por Demanda y Descongestión y Zonas Focalizadas, se han identificado 7.378 bienes baldíos de conformidad con los procedimientos internos de la Subdirecciones en mención y los cuales fueron incluidos en el inventario de bienes del Fondo de Tierras para la Reforma Rural Integral. 
Ahora bien, en virtud del procedimiento de Apertura de Folio de Matricula inmobiliaria y el procedimiento de Asignación de Derechos de Uso, que son adelantados por esta Subdirección de Administración  se identificaron 423 predios con naturaleza jurídica baldía, los cuales fueron objeto de ingreso al Inventario de bienes del Fondo de Tierras."
</t>
  </si>
  <si>
    <t>Incluir los predios en el inventario inadjudicables</t>
  </si>
  <si>
    <t xml:space="preserve">El impulso de procesos como el de Otorgamiento de Derechos de Uso, realizados a través de convenios interadministrativos, convenios específicos y acuerdos de cooperación, ha posibilitado la identificación de una mayor cantidad de predios baldíos inadjudiocables, los cuales se han ingresado al inventario, aspecto que ha incidido en el cumplimiento y superación de la meta proyectada.
Tener en cuenta que esta meta corresponda a impulsos efectivos con corte al 31dic.
</t>
  </si>
  <si>
    <t>Modalidades de Administración</t>
  </si>
  <si>
    <t>Se entrega las modalidades de administración para el uso y manjeo, Se incluye como nuevo por que no se refleja las actividades propias de esta función.
Ejecutar las modalidades administración:
1. Expedir resoluciones de Regulación de Servidumbres.
2. Expedir Reglamentos de Uso y manejo de playones y sabanas.
(Contratos suscritos, resoluciones expedidas.)</t>
  </si>
  <si>
    <t>31/122021</t>
  </si>
  <si>
    <t>Informe de administración de predios baldíos Islas del Rosario, con actos de señorío de 130 predios con medidas de administración.</t>
  </si>
  <si>
    <t>Se entrega Informes de administración, Se incluye como nuevo por que no se refleja esta actividad de acuerdo a la función.</t>
  </si>
  <si>
    <t>31/122022</t>
  </si>
  <si>
    <t>Adelantar el procedimiento de apertura de Folio de Matricula Inmobiliaria (FMI) de bienes baldíos</t>
  </si>
  <si>
    <t>Predios baldíos con FMI aperturados</t>
  </si>
  <si>
    <t xml:space="preserve">Mensual </t>
  </si>
  <si>
    <t>Gestión -Número de procesos de apertura de folio desarrollados - tramitados</t>
  </si>
  <si>
    <t>Se incluye la actividad de gestión "Número de procesos de apertura de folio desarrollados - tramitados" el cual hace parte del procedimiento general de la apertura de Folio de Matricula Inmobiliaria (FMI) de bienes baldíos</t>
  </si>
  <si>
    <t>Sanear y alistar los predios ingresados al Fondo de Tierras para su adjudicación.</t>
  </si>
  <si>
    <t>El costo de esta actividad se modifica debido a que se requiere realizar el pago del impuesto predial unificado del predio las castas identificado con cedula catastral 0001000000190001000000000 ubicado en el Departamento de Cordoba, municipio de Ayapel, el cual se encuentra priorizado para su adjudicación en la vigencia actual por la subdirección de acceso a tierras en zonas focalizadas.</t>
  </si>
  <si>
    <t>Predios saneados</t>
  </si>
  <si>
    <t xml:space="preserve">Como parte de las actividades para el alistamiento de bienes fiscales patrimoniales para el proceso de adjudicación, se incluye realizar el saneamiento fiscal, el cual es efectuado con base en las solicitudes de la respectiva área misional que adelanta dicho proceso.
Para la vigencia 2021, se presupuestó un total de $150.000.000  de pesos, calculando que se ejecutaría sobre 20 bienes pertenecientes al Fondo de Tierras.
Teniendo en cuenta la dinámica propia de los bienes, en cuanto a la diferencia en extensiones y los valores, los cuales dependen de la ubicación y el cálculo establecido en cada una de los municipios que se encargan de dicho cobro, se logró tramitar el pago de impuesto predial de 45 bienes con un presupuesto total de $137.372.302.
Con base en el presupuesto que se encuentra pendiente por ejecutar siendo $12.627.698, se estima llegar a cancelar el pago de impuesto predial de 5 bienes fiscales patrimoniales del Fondo de Tierras. Por lo tanto, se solicita ajustar la meta en 50 predios saneados para la vigencia 2021, conforme a los argumentos citados anteriormente. 
</t>
  </si>
  <si>
    <t>Servicio de administración sobre limitaciones a la propiedad</t>
  </si>
  <si>
    <t>Decisiones administrativas sobre limitaciones a la propiedad adoptadas</t>
  </si>
  <si>
    <t>Se propone el ajuste de la meta de 2800 a 4800 resultado del promedio que se ha recibido durante los primeros siete meses del año, toda vez que, es una meta que se surte a demanda teniendo en cuanta  de las peticiones que se radican por parte de los ciudadanos. 
Con el incremento en las peticiones recibidas para el 2021 en las solicitudes sobre los temas que se enmarcan en las limitaciones a la propiedad recibidas por parte de la Subdirección de Administración de Tierras de la Nación, se genera un aumento en las decisiones administrativas que se adoptan por la Agencia.</t>
  </si>
  <si>
    <t>Atender solicitudes sobre limitaciones a la propiedad</t>
  </si>
  <si>
    <t>Con el incremento en las peticiones recibidas para el 2021 en las solicitudes sobre los temas que se enmarcan en las limitaciones a la propiedad recibidas por parte de la Subdirección de Administración de Tierras de la Nación, se genera un aumento en las decisiones administrativas que se adoptan por la Agencia, lo cual se observa con el resultado de las metas establecidas en el “Plan de acción SATN 2021” cuando a fecha 31 de julio se encuentra sobre ejecutada.
Por tal razón, se propone el ajuste de la meta de 4200 a 7100 resultado del promedio que se ha recibido durante los primeros siete meses del año, toda vez que, es una meta que no se encuentra bajo el control de la Agencia al depender de la cantidad de peticiones que se radican por parte de los ciudadanos.
El costo de esta actividad se modifica debido a la necesidad de adicionar los contratos de prestación de servicio de la Subdirección de Administración de tierras para atender todas las solicitudes de casos de fraccionameinto, enajenación, caducidad administrativa, condución resolutoria, casos de gravamenes de personas naturales y demas requerimientos sobre limitaciones a la propiedad, hasta el 31 de diciembre del 2021, ya actualmente la fecha de terminación de éstos estan entre el 15 y 18 de diciembre</t>
  </si>
  <si>
    <t xml:space="preserve">Atender solicitudes sobre limitaciones a la propiedad </t>
  </si>
  <si>
    <t xml:space="preserve">Solicitudes atendidas  sobre limitaciones a la propiedad </t>
  </si>
  <si>
    <t xml:space="preserve">Tomado como referencia el mes de julio del año 2020, es claro el alto incremento que se viene presentando para el 2021, en las solicitudes sobre los temas que se enmarcan en las limitaciones a la propiedad recibidas por parte de la Subdirección de Administración de Tierras de la Nación, lo cual se observa con el resultado de las metas establecidas en el “Plan de acción SATN 2021” cuando a fecha 31 de julio se encuentra  sobre  el  113 %, correspondiente a 3,166 solcitudes.
Por tal razón, se propone el ajuste de la meta de 2800 a 4800 resultado del promedio que se ha recibido durante los primeros siete meses del año, toda vez que, es una meta que se surte a demanda teniendo en cuanta  de las peticiones que se radican por parte de los ciudadanos. </t>
  </si>
  <si>
    <t xml:space="preserve">Expedir los actos administrativos de decisión de las solicitudes de limitaciones a la propiedad </t>
  </si>
  <si>
    <t>Proyectar actos de decisiones administrativas sobre limitaciones a la propiedad adoptadas</t>
  </si>
  <si>
    <t>Decisiones administrativas sobre limitaciones a la propiedad adoptada</t>
  </si>
  <si>
    <t xml:space="preserve">Con el incremento en las peticiones recibidas para el 2021 en las solicitudes sobre los temas que se enmarcan en las limitaciones a la propiedad recibidas por parte de la Subdirección de Administración de Tierras de la Nación, se genera un aumento en las decisiones administrativas que se adoptan por la Agencia, lo cual se observa con el resultado de las metas establecidas en el “Plan de acción SATN 2021” cuando a fecha 31 de julio se encuentra sobre ejecutada en un 116 %, correspondiente a 1617.
Por tal razón, se propone el ajuste de la meta de 1400 a 2300 resultado del promedio que se ha recibido durante los primeros siete meses del  año, toda vez que, es una meta que se surte a demanda teniendo en cuenta  de las peticiones que se radican por parte de los ciudadanos.  </t>
  </si>
  <si>
    <t>Facilitar el acceso a tierras</t>
  </si>
  <si>
    <t>Servicio de adjudicación de baldíos</t>
  </si>
  <si>
    <t>Familias beneficiadas con la adjudicación de baldíos (170400700)</t>
  </si>
  <si>
    <t>Se ajusta la meta de 4.000 a 2.600, teniendo en cuenta que al 31 de diciembre del 2021 se deben entregar los titulos registrados, por lo tanto se incluyó una actividad de gestión denominadas Resoluciones de adjudicación de baldíos a Persona Natural radicadas en la ORIP, con el fin de evidenciar el cumplimiento de la meta tanto registrados como radicados. Lo anterior teniendo en cuenta que a la fecha existe un rezago de 3.100 por parte de las ORIP.</t>
  </si>
  <si>
    <t>Impulsar las solicitudes de adjudicación de baldíos a EDP de conformidad con el procedimiento establecido en el Decreto 1071 de 2015: Requerimientos, Autos de Aceptación, Diligencias de inspección ocular, actas de entrega anticipada, avisos de aclaración, fijaciones en lista, trámites de notificación de actos administrativos de decisión, constancia de ejecutoria y solicitudes de registro ante la ORIP.
Refiere a las filas 42, 44, 45, 46, 47 Y 48.</t>
  </si>
  <si>
    <t>Adelantar los procedimientos de adjudicación de baldíos a las entidades de derecho público EDP con registro ante la ORIP</t>
  </si>
  <si>
    <t>Solicitudes atendidas de entidades de derecho público EDP</t>
  </si>
  <si>
    <t>En atención a las estrategias implementadas por la Subdirección de Administración de Tierras de la Nación para la atención de solicitudes de Adjudicación de Baldíos a EDP, consistente en las priorizaciones a procedimientos de rezago y el establecimiento de metas semanalas y seguimiento a su cumplimiento, se logró con corte a 31 de julio 2021 obtener una cifra de atención significativa.
Así mismo, la entrada en ejecución del Convenio con el Sistema Universitario del Eje Cafetero - SUEJE en le mes de Abril 2021, representó un importante aporte al avance de esta meta, en especial lo relacionado con los trámites requeridos por los municipios que hacen parte de los Programas de Desarrollo con Enfoque Territorial - PDET, lo cual, en cifras representa un aproximado del 50% del histórico total de las solicitudes de adjudicación de baldíos realizadas por EDP.</t>
  </si>
  <si>
    <t>Expedir actos administrativos de decisión sobre las solicitudes de adjudicación de baldíos a Entidades de Derecho Público: autos de archivo o resolución de negación, de acuerdo a lo que corresponda.</t>
  </si>
  <si>
    <t>Expedir actos administrativos de decisión sobre las solicitudes de adjudicación de baldíos a Entidades de Derecho Público: autos de archivo o resolución de negación, de acuerdo a lo que corresponda.
Nota: Esto incluye Rezago Incoder y ANT.</t>
  </si>
  <si>
    <t>Solicitudes atendidas-EDP</t>
  </si>
  <si>
    <t>Otra de las estrategias implementadas por la SATN, ha consistido en la atención prioritaria de solicitudes con etapas del procedimiento avanzadas, lo que ha generado la culminación de la gran mayoría con Acto Administrativo de Decisión, sumado también al apoyo de SUEJE implementando la misma estrategia.
Así mismo, es necesario mencionar que, un porcentaje significativo de trámites finalizados corresponden a autos de archivo por falta de respuesta a los requerimientos que realiza la ANT dirigidos a las EDP solicitantes, esto genera como consecuencia la aplicación de las normas generales del procedimento administrativo, las cuales preven el archivo de los trámites por considerar que si no se contesta la solicitud en un tiempo determinado es por el desinterés del peticionario.</t>
  </si>
  <si>
    <t>Expedir y registrar actos administrativos de decisión sobre las solicitudes de adjudicación de baldíos: Resolución de adjudicación Registrada.</t>
  </si>
  <si>
    <t>Títulos de adjudicación expedidos  a Entidades de Derecho Público (Resoluciones de adjudicación expedida a favor de Entidades de derecho publico EDP)</t>
  </si>
  <si>
    <t>Títulos de adjudicación registrados en Folio de matricula inmobiliaria FMI</t>
  </si>
  <si>
    <t>Hectáreas de baldíos adjudicadas - adjudicadas a través del fondo de tierras (Hectáreas de baldíos registradas en FMI)</t>
  </si>
  <si>
    <t>Finalmente y continuando con las estrategias implementadas; para el cumplimiento de esta meta se estableció como prioridad realizar la gestión para el registro de títulos de adjudicación a EDP, sobre áreas con mayor extensión de terreno, lo que generó la obtención de este resultado con mayor agilidad, a pesar de que las áreas requeridas para este trámite de adjudicación, son por regla general, pequeñas.</t>
  </si>
  <si>
    <t xml:space="preserve"> Efectuar seguimiento y monitoreo a las adjudicaciones a EDP</t>
  </si>
  <si>
    <t>si</t>
  </si>
  <si>
    <t>Realizar Informe de Seguimiento y Monitoreo</t>
  </si>
  <si>
    <t>Informe de Seguimiento y Monitoreo presentados</t>
  </si>
  <si>
    <r>
      <t>Realizar y validar  la revisión jurídico técnica de las solicitudes de adjudicación de baldíos y expedir actos administrativos ( tramite, aceptación, negación o archivo, autos). Demanda y Descongestión (diagnostico, duplicidades, adjudicaciones, soporte legal, revocatoria)</t>
    </r>
    <r>
      <rPr>
        <b/>
        <sz val="10"/>
        <color theme="1"/>
        <rFont val="Arial Narrow"/>
        <family val="2"/>
      </rPr>
      <t xml:space="preserve"> </t>
    </r>
    <r>
      <rPr>
        <sz val="10"/>
        <color theme="1"/>
        <rFont val="Arial Narrow"/>
        <family val="2"/>
      </rPr>
      <t>(Adjudicación de Baldíos a Persona Natura por Demanda)</t>
    </r>
  </si>
  <si>
    <t xml:space="preserve">
Disminuye el costo debido a un traslado de recursos que se realizó al producto "ipredios incluidos en el inventario de tierras" especificamente  a la actividad ejecutar las diferentes modalidades de administración, con el fin de dar cumplimiento a la meta del Gobierno Nacional con el otorgamiento de desrechos de usos sobre los predios indjudicables.
Adicionalmente, se ajusta la meta , teniendo en cuenta que al 31 de diciembre del 2021 se deben entregar los titulos registrados, por lo tanto se incluyó una actividad de gestión denominada Resoluciones de adjudicación de baldíos a Persona Natural radicadas en la ORIP, con el fin de evidenciar el cumplimiento de la meta tanto registrados como radicados. Lo anterior teniendo en cuenta que a la fecxha existe un rezago de 3.100 resoluciones pendientes de registro por parte de las ORIP.</t>
  </si>
  <si>
    <t xml:space="preserve">Realizar y validar  la revisión jurídico técnica de las solicitudes de adjudicación de baldíos y expedir actos administrativos ( tramite, aceptación, negación o archivo, autos). Demanda y Descongestión (diagnostico, duplicidades, adjudicaciones, soporte legal, revocatoria) </t>
  </si>
  <si>
    <t>Procesos validados y revisados</t>
  </si>
  <si>
    <t>En la etapa de revisión de los expedientes recibidos por el Archivo de la ANT, la Subdirección encontró que había un alto porcentaje de expedientes incompletos que no contaban con la Resolución de adjudicación, en otros casos sin información agronómica y topográfica pero que en el sistema registraban como una solicitud en estado “predio adjudicado” pendiente de registro, lo que causó que la Subdirección solicitara más expedientes a gestión documental para apalancar la meta de títulos registrados</t>
  </si>
  <si>
    <t>Subdirección de Acceso a Tierras por Demanda y Descongestión
(De este concepto de gasto el valor de $100.000.000 corresponde a Diálogo Social)</t>
  </si>
  <si>
    <t>transferencias corrientes</t>
  </si>
  <si>
    <t>Fortalecimiento a comunidades rurales</t>
  </si>
  <si>
    <t>Fortalecimientos realizados (Informe)</t>
  </si>
  <si>
    <t xml:space="preserve">Se solicita eliminar indicador ya que no es de la Direccion Acceso a Tierras es de Dialogo Social, este indicador esta incluido en otro plan de accion </t>
  </si>
  <si>
    <t>Realizar el levantamiento de los datos dirigidos a la caracterización física predial. Se incluye el valor del personal de los catastrales, agrónomos y topógrafos. Topografía.  (AGRONOMIA Y TOPOGRAFIA, DIAGNOSTICO, ALIMENTACIÓN SIT).(Adjudicación de Baldíos a Persona Natura por Demanda)</t>
  </si>
  <si>
    <t>Realizar el levantamiento de los datos dirigidos a la caracterización física predial. Se incluye el valor del personal de los catastrales, agrónomos y topógrafos. Topografía.  (AGRONOMIA Y TOPOGRAFIA , DIAGNOSTICO, ALIMENTACIÓN SIT).</t>
  </si>
  <si>
    <t>Diagnostico de expedientes</t>
  </si>
  <si>
    <t>Subdirección de Acceso a Tierras por Demanda y Descongestión</t>
  </si>
  <si>
    <t>Verificar aspectos jurídicos y técnicos  del predio objeto de solicitud, y expedir actos de trámite (Adjudicación de Baldíos a Persona Natural por Demanda)</t>
  </si>
  <si>
    <t xml:space="preserve">Verificar aspectos jurídicos y técnicos  del predio objeto de solicitud, y expedir actos de trámite </t>
  </si>
  <si>
    <t>Actos de tramites verificados</t>
  </si>
  <si>
    <t>La Subdirección de Acceso a Tierras por Demanda y Descongestión, dentro de su planeación proyectó para los indicadores de gestión una cifra equivalente al indicador principal, es decir: “4000 Títulos que otorgan acceso a tierras por adjudicación de baldíos por demanda y descongestión a personas naturales registrados” que reflejara el impulso actos de trámite para dar cumplimiento a la meta.
No obstante, es pertienente advertir que para la planificación de la meta de los indicadores de gestión, inicialmente la Subdirección tomó el reporte de los expedientes en el estado “predio adjudicado” arrojado por el Sistema Integrado del Tierras-SIT, lo cual indicaba solo completar la ultima fase del proceso de adjudicación previo al registro; sin embargo, cuando fueron revisados y diagnósticados los expedientes, la realidad de estos no coincidía con el reporte preliminar del SIT; esta variable implicó adelantar actuaciones  administrativas (notificación, constancia de ejecutoria y oficios), agronómicas y topográficas adicionales, así como también la respuesta a recursos de reposición pendientes de resolver, lo que aumentó exponencialmente la meta de gestión programada</t>
  </si>
  <si>
    <t xml:space="preserve">Expedir y registrar los actos administrativos de decisión de las solicitudes.  (ADJUDICACIONES, RESTITUCIÓN, EJECUTORIAS) (Adjudicación de Baldíos a Persona Natural por Demanda:)
</t>
  </si>
  <si>
    <t xml:space="preserve">Expedir y registrar los actos administrativos de decisión de las solicitudes.  (ADJUDICACIONES, RESTITUCIÓN, EJECUTORIAS)  </t>
  </si>
  <si>
    <t>Resoluciones de Adjudicación de baldíos expedidas</t>
  </si>
  <si>
    <t>Resoluciones de adjudicación de baldíos a Persona Natural radicadas en la ORIP</t>
  </si>
  <si>
    <t>Adicionalmente, se ajusta la meta , teniendo en cuenta que al 31 de diciembre del 2021 se deben entregar los titulos registrados, por lo tanto se incluyó una actividad de gestión denominada Resoluciones de adjudicación de baldíos a Persona Natural radicadas en la ORIP, con el fin de evidenciar el cumplimiento de la meta tanto registrados como radicados. Lo anterior teniendo en cuenta que a la fecxha existe un rezago de 3.100 resoluciones pendientes de registro por parte de las ORIP.</t>
  </si>
  <si>
    <t>Títulos que otorgan acceso a tierras por adjudicación de baldíos por demanda y descongestión a personas naturales registrados.</t>
  </si>
  <si>
    <t>Hectáreas de baldíos adjudicadas a Persona natural por demanda y descongestión registradas</t>
  </si>
  <si>
    <t>Se ajusta la meta de 80.000 a 52.000, teniendo en cuenta que a 31 de diciembre del 2021 se deben entregar los titulos registrados, por lo tanto se incluyó una actividad de gestión denominados Resoluciones de adjudicación de baldíos a Persona Natural radicadas en la ORIP, con el fin de evidenciar el cumplimiento de la meta tanto registrados como radicados.</t>
  </si>
  <si>
    <t>Familias de baldíos adjudicadas a Persona natural por demanda y descongestión registradas</t>
  </si>
  <si>
    <t>Se ajusta la meta de 4.000 a 2.600, teniendo en cuenta que a 31 de diciembre del 2021 se deben entregar los titulos registrados, por lo tanto se incluyó una actividad de gestión denominado Resoluciones de adjudicación de baldíos a Persona Natural radicadas en la ORIP, con el fin de evidenciar el cumplimiento de la meta tanto registrados como radicados.</t>
  </si>
  <si>
    <t>Mujeres beneficiadas con la adjudicación de baldíos a persona natural por demanda y descongestión registrados</t>
  </si>
  <si>
    <t>Se ajusta la meta de 1400 a 750, teniendo en cuenta que a 31 de diciembre del 2021 se deben entregar los titulos registrados, por lo tanto se incluyó una actividad de gestión denominado Resoluciones de adjudicación de baldíos a Persona Natural radicadas en la ORIP, con el fin de evidenciar el cumplimiento de la meta tanto registrados como radicados.</t>
  </si>
  <si>
    <t>mensual</t>
  </si>
  <si>
    <t>Hectáreas de baldíos adjudicadas y registradas a Persona natural por demanda y descongestión a través del fondo de tierras</t>
  </si>
  <si>
    <t>Se ajusta la meta de 80.000 a 52.000, teniendo en cuenta que a 31 de diciembre del 2021 se deben entregar los titulos registrados, por lo tanto se incluyó una actividad de gestión deminado Resoluciones de adjudicación de baldíos a Persona Natural radicadas en la ORIP, con el fin de evidenciar el cumplimiento de la meta tanto registrados como radicados.</t>
  </si>
  <si>
    <t>Atender solicitudes (Expedientes y PQR)</t>
  </si>
  <si>
    <t>Respuestas a derechos de petición asociados a procedimientos de adjudicación de baldíos a persona natural y solicitudes relacionadas con procedimientos de revocatoria, bienes fiscales patrimoniales, restitución.</t>
  </si>
  <si>
    <t>Solicitudes impulsadas de adjudicación de baldíos a través de demanda y descongestión a personas naturales</t>
  </si>
  <si>
    <t>la Subdirección de Acceso a Tierras por Demanda y Descongestión, dentro de su planeación proyectó para los indicadores de gestión una cifra equivalente al indicador principal, es decir: “4000 Títulos que otorgan acceso a tierras por adjudicación de baldíos por demanda y descongestión a personas naturales registrados” que reflejara el impulso actos de trámite para dar cumplimiento a la meta.
No obstante, es pertienente advertir que para la planificación de la meta de los indicadores de gestión, inicialmente la Subdirección tomó el reporte de los expedientes en el estado “predio adjudicado” arrojado por el Sistema Integrado del Tierras-SIT, lo cual indicaba solo completar la ultima fase del proceso de adjudicación previo al registro; sin embargo, cuando fueron revisados y diagnósticados los expedientes, la realidad de estos no coincidía con el reporte preliminar del SIT; esta variable implicó adelantar actuaciones administrativas (notificación, constancia de ejecutoria y oficios), agronómicas y topográficas adicionales, así como también la respuesta a recursos de
reposición pendientes de resolver, lo que aumentó exponencialmente la meta de gestión programada</t>
  </si>
  <si>
    <t>Informes jurídicos asociados a procedimientos de adjudicación de baldíos a persona natural. (informes jurídicos a la Oficina asesora Jurídica OAJ)</t>
  </si>
  <si>
    <t>Verificación y/o revisión de los insumos  Jurídicos ,  Catastrales y agronómicos que componen el Informe Técnico Jurídico.(Adjudicación de Baldío a Persona Natural el Zonas Focalizadas)</t>
  </si>
  <si>
    <t>Verificación y/o revisión de los insumos  Jurídicos ,  Catastrales y agronómicos que componen el Informe Técnico Jurídico.</t>
  </si>
  <si>
    <t>Informe técnico jurídico revisados-Zonas Focalizadas</t>
  </si>
  <si>
    <t>Subdirección Acceso a Tierras en Zonas Focalizadas</t>
  </si>
  <si>
    <t>Elaboración Actos Administrativos que den apertura , trámite y cierre a los procedimientos de adjudicación de BPN por reconocimiento y asignación de derechos en los municipios focalizado (Adjudicación de Baldío a Persona Natural el Zonas Focalizadas)</t>
  </si>
  <si>
    <t xml:space="preserve">Elaboración Actos Administrativos que den apertura , trámite y cierre a los procedimientos de adjudicación de BPN por reconocimiento y asignación de derechos en los municipios focalizado. </t>
  </si>
  <si>
    <t>Actos administrativos expedidos-Zonas Focalizadas</t>
  </si>
  <si>
    <t>Radicar la solicitud para el registro de las adjudicaciones de BPN ante la ORIP  en los municipios focalizados y no focalizados.(Adjudicación de Baldío a Persona Natural el Zonas Focalizadas y no focalizados)</t>
  </si>
  <si>
    <t>Títulos adjudicados y registrados-Zonas Focalizadas</t>
  </si>
  <si>
    <t>Actos administrativos de adjudicación (cierre) en trámite de registro ante la ORIP</t>
  </si>
  <si>
    <t>Se solicita la inclusión de este nuevo producto/entregable, en virtud que, el proceso de registro de la adjudicación en el FMI no es una actividad realizada por la ANT.</t>
  </si>
  <si>
    <t>Familias beneficiadas con la adjudicación de baldíos-Zonas Focalizadas</t>
  </si>
  <si>
    <t>Hectáreas de baldíos adjudicadas -Zonas Focalizadas</t>
  </si>
  <si>
    <t>El avance actual es de 1.845 por lo tanto se aumento la meta en héctareas, adicionalemente se cuentan con 3.660 procesos, equivalentes a 219,60 héctareas probables para adjudicar en el 4 trimestre del año 2021.</t>
  </si>
  <si>
    <t>Mujeres rurales beneficiadas con acceso a tierras-Zonas Focalizadas</t>
  </si>
  <si>
    <t>Hectáreas ingresadas a través del fondo de tierras -Zonas Focalizadas</t>
  </si>
  <si>
    <t>Asignación de derechos- acciones jurídicas y técnicas necesarias para atender las solicitudes (Resoluciones, respuestas, informes técnicos, comunicaciones asociadas a dar impulso procesal)-Zonas Focalizadas</t>
  </si>
  <si>
    <t>Se solicita complementar el nombre de la actividad "Asignación de derechos", teniendo en cuenta que no se da la  claridad de cuales son las acciones que se reportan en este tema en cuanto a la parte juridica y técnica realizadas, por lo tanto se deja  de esta manera: Asignación de derechos- Realizar las acciones jurídicas y técnicas necesarias para atender las solicitudes (Resoluciones, respuestas, informes técnicos, comunicaciones asociadas a dar impulso procesal)-Zonas Focalizadas</t>
  </si>
  <si>
    <t>Efectuar seguimiento y monitoreo. ( procesos adjudicados BPN)(Adjudicación de Baldío a Persona Natural el Zonas Focalizadas)</t>
  </si>
  <si>
    <t>Realizar seguimiento y monitoreo. ( procesos adjudicados Baldíos persona natural BPN)</t>
  </si>
  <si>
    <t>Visitas de verificación realizadas</t>
  </si>
  <si>
    <t>Servicio de adjudicación de Bienes Fiscales Patrimoniales</t>
  </si>
  <si>
    <t>Familias beneficiadas con la adjudicación de bienes fiscales patrimoniales (170401900)</t>
  </si>
  <si>
    <t>Realizar el levantamiento de los datos dirigidos a la caracterización  física y agronómica del predio. (AGRONOMOS) (Adjudicación de Bines Fiscales Patrimoniales por Demanda: )</t>
  </si>
  <si>
    <t>El costo de esta actividad se modifica debido a la necesidad cumplir con la meta establecida en el indicador, por esta razon se requiere adicionar los contratos de prestación de servicio hasta el 31 de diciembre del 2021, ya que actualmente la fecha de terminación de éstos estan entre el 15 y 18 de diciembre.del presente.</t>
  </si>
  <si>
    <t>Realizar el levantamiento de los datos dirigidos a la caracterización  física y agronómica del predio. (AGRONOMOS)</t>
  </si>
  <si>
    <t>visitas de caracterizaciones agronómica realizadas</t>
  </si>
  <si>
    <t>Subdirección Acceso a Tierras en Zonas Focalizadas
(De este concepto de gasto el valor de $100.000.000 corresponde a Diálogo Social)</t>
  </si>
  <si>
    <t>Ordenar las pruebas necesarias y/o Actos de trámite de impulso. (Adjudicación de Bines Fiscales Patrimoniales por Demanda)</t>
  </si>
  <si>
    <t xml:space="preserve">Ordenar las pruebas necesarias y/o Actos de trámite de impulso. </t>
  </si>
  <si>
    <t>Actos de trámite y/o impulso expedidos</t>
  </si>
  <si>
    <t>Notificar los actos administrativos de decisión de las solicitudes de adjudicación de bienes fiscales patrimoniales con su respectiva constancia ejecutoria.(Adjudicación de Bines Fiscales Patrimoniales por Demanda)</t>
  </si>
  <si>
    <t xml:space="preserve">Notificar los actos administrativos de decisión de las solicitudes de adjudicación de bienes fiscales patrimoniales con su respectiva constancia ejecutoria. </t>
  </si>
  <si>
    <t xml:space="preserve">Actos administrativos de bienes fiscales patrimoniales notificados </t>
  </si>
  <si>
    <t xml:space="preserve">
Solicitar el registro del acto administrativo de adjudicación de  bienes fiscales patrimoniales ante la ORIP. (EJECUTORIA) (Adjudicación de Bines Fiscales Patrimoniales por Demanda)</t>
  </si>
  <si>
    <t>Títulos adjudicados y registrados que otorgan acceso a tierras por demanda y descongestión- Bienes Fiscales Patrimoniales</t>
  </si>
  <si>
    <t>Hectáreas adjudicadas y registradas por demanda y descongestión- Bienes Fiscales Patrimoniales</t>
  </si>
  <si>
    <t>Familias beneficiadas con la adjudicación de bienes fiscales patrimoniales</t>
  </si>
  <si>
    <t>Mujeres beneficiadas con títulos  de adjudicación registrados por demanda y descongestión de Bienes Fiscales Patrimoniales.</t>
  </si>
  <si>
    <t>Hectáreas de bienes fiscales patrimoniales adjudicados y registrados por demanda y descongestión a través del fondo de tierras</t>
  </si>
  <si>
    <t>Atender solicitudes impulsadas por demanda y descongestión de Bienes Fiscales Patrimoniales</t>
  </si>
  <si>
    <t>Solicitudes impulsadas por demanda y descongestión de Bienes Fiscales Patrimoniales</t>
  </si>
  <si>
    <t>En el tema de Bienes Fiscales Patrimoniales, se identificó que al corte del 4 trimestre se van a revisar 20 solicitudes más conforme a lo progaramdo</t>
  </si>
  <si>
    <t>Expedir el auto de inicio o de apertura, negación o archivo de las solicitudes de adjudicación de bienes fiscales patrimoniales (Adjudicación de Bienes Fiscales Patrimoniales en Zonas Focalizadas)</t>
  </si>
  <si>
    <r>
      <t xml:space="preserve">Expedir el auto de inicio o de apertura, negación o archivo de las solicitudes de adjudicación de bienes fiscales patrimoniales  en </t>
    </r>
    <r>
      <rPr>
        <b/>
        <sz val="10"/>
        <color theme="1"/>
        <rFont val="Arial Narrow"/>
        <family val="2"/>
      </rPr>
      <t>Zonas Focalizadas</t>
    </r>
  </si>
  <si>
    <t>Actos administrativos - Solicitudes atendidas- en Zonas Focalizadas</t>
  </si>
  <si>
    <t>Realizar el levantamiento de los datos dirigidos a la caracterización física predial Ordenar las pruebas necesarias.  (Adjudicación de Bienes Fiscales Patrimoniales en Zonas Focalizadas)</t>
  </si>
  <si>
    <r>
      <t>Realizar el levantamiento de los datos dirigidos a la caracterización física predial Ordenar las pruebas necesarias</t>
    </r>
    <r>
      <rPr>
        <b/>
        <sz val="10"/>
        <color theme="1"/>
        <rFont val="Arial Narrow"/>
        <family val="2"/>
      </rPr>
      <t>.Zonas Focalizadas</t>
    </r>
  </si>
  <si>
    <t>Caracterización  física predial realizadas-en Zonas Focalizadas</t>
  </si>
  <si>
    <t>Notificar los actos administrativos de decisión de las solicitudes de adjudicación de bienes fiscales patrimoniales con su respectiva constancia ejecutoria.  (Adjudicación de Bienes Fiscales Patrimoniales en Zonas Focalizadas)</t>
  </si>
  <si>
    <r>
      <t>Notificar los actos administrativos de decisión de las solicitudes de adjudicación de bienes fiscales patrimoniales con su respectiva constancia ejecutoria.</t>
    </r>
    <r>
      <rPr>
        <b/>
        <sz val="10"/>
        <color theme="1"/>
        <rFont val="Arial Narrow"/>
        <family val="2"/>
      </rPr>
      <t xml:space="preserve">  Zonas Focalizadas</t>
    </r>
  </si>
  <si>
    <t>Notificación de actos administrativosen -Zonas Focalizadas</t>
  </si>
  <si>
    <t>Solicitar el registro del acto administrativo de adjudicación de bienes fiscales patrimoniales ante la ORIP.  (Adjudicación de Bienes Fiscales Patrimoniales en Zonas Focalizadas)</t>
  </si>
  <si>
    <t xml:space="preserve">Títulos formalizados que otorgan acceso a tierras-Zonas Focalizadas </t>
  </si>
  <si>
    <t>Hectáreas de bienes fiscales patrimoniales adjudicadas- Zonas Focalizadas</t>
  </si>
  <si>
    <t>Familias Beneficiadas con la Adjudicación y registro de Bienes Fiscales Patrimoniales-Zonas Focalizadas</t>
  </si>
  <si>
    <t>Mujeres Rurales beneficiadas con acceso a tierras-Zonas Focalizadas</t>
  </si>
  <si>
    <t>Hectáreas de bienes fiscales patrimoniales adjudicados y registrados de zonas focalizadas a través del fondo de tierras</t>
  </si>
  <si>
    <t>Actos administrativos de adjudicación (cierre) en trámite de registro ante la ORIP- BFP</t>
  </si>
  <si>
    <t>Teniendo en cuenta que el indicador principal se mide por Titulos registrados antes la ORIP, se hizo necesario incluir la actividad "Actos administrativos de adjudicación (cierre) en trámite de registro ante la ORIP- BFP" con el fin de mostrar gestión , si en el corte al 31 de diciembre no se cumple la meta.</t>
  </si>
  <si>
    <t>Servicio de apoyo financiero para la adquisición de tierras</t>
  </si>
  <si>
    <t>Predos adquiridos (170400900)</t>
  </si>
  <si>
    <t>Predios materializados adquiridos (materialización del subsidio con los predios pagados),  no estaban contemplados dentro del plan y que la sub. esta adelantando.</t>
  </si>
  <si>
    <t>Adelantar la revisión técnica y jurídica de las solicitudes de adjudicación de subsidios de tierras (Subsidios SIAT)</t>
  </si>
  <si>
    <t xml:space="preserve">El costo de esta actividad se modifica debido a que la meta aumentó y a la  necesidad de adicionar los contratos de prestación de servicio hasta el 31 de diciembre del 2021, ya actualmente la fecha de terminación de éstos estan 
entre el 15 y 18 de diciembre
</t>
  </si>
  <si>
    <t>Adelantar la revisión técnica y jurídica de las solicitudes de adjudicación de subsidios de tierras y Expedir y notificar actos administrativos de adjudicación de subsidios</t>
  </si>
  <si>
    <t xml:space="preserve"> Versión Preliminar del Procedimiento del SIAT (Documento Borrador)</t>
  </si>
  <si>
    <r>
      <t>Tomando en consideración que a la fecha no se cuenta con los lineamientos específicos definidos por el Ministerio de Agricultura y Desarrollo Rural, la UPRA y el Observatorio de Tierras frente a los mecanismos en que operará el Subsidio SIAT, el monto de subsidio a ser adjudicado, ni las zonas en las cuales se operará dicho mecanismo de acceso a tierras, se considera que para la Subdirección no es posible elaborar un procedimiento para la operación del SIAT y solicitar la inclusión en el sistema de Gestión de Calidad; en este sentido, para la subdirección no sería pertinente adelantar este trámite con estos faltantes de información técnica y jurídica que resultan básicos para definir las rutas o etapas a desarrollar. En consecuencia, se solicita estudiar la posibilidad de ajustar esta meta del plan de acción de la entidad, pues dependemos de otras entidades para poder contar con la información básica que defina claramente las etapas y actividades que se deben tener en cuenta para la adjudicación del subsidio SIAT. Por esta razón se propone como actividad la</t>
    </r>
    <r>
      <rPr>
        <b/>
        <i/>
        <u/>
        <sz val="10"/>
        <color theme="1"/>
        <rFont val="Arial Narrow"/>
        <family val="2"/>
      </rPr>
      <t xml:space="preserve"> versión Preliminar del Procedimiento del SIAT (Documento Borrador)</t>
    </r>
  </si>
  <si>
    <t>Expedir y notificar actos administrativos de adjudicación de subsidios</t>
  </si>
  <si>
    <t>Realizar el estudio de las condiciones jurídicas, técnicas y ambientales de los predios que potencialmente pueden ser adquiridos mediante el Subsidio.(Subsidios)</t>
  </si>
  <si>
    <t>Realizar el estudio de las condiciones jurídicas, técnicas y ambientales de los predios que potencialmente pueden ser adquiridos mediante el Subsidio</t>
  </si>
  <si>
    <t xml:space="preserve">Predios con verificación de cumplimiento de condiciones </t>
  </si>
  <si>
    <t>Se solicita el ajuste de esta meta aumentando la cantidad de predios con verificación de cumplimiento de condiciones a 100, tomando en consideración la dinámica que se está presentando en el territorio frente a las nuevas postulaciones de predios, pues se tiene un promedio de 6 a 8 postulaciones de predios nuevas mensuales, con lo cual consideramos que es factible que dentro de los 5 meses restantes del año se logre recibir este número total de predios para verificación de condiciones.</t>
  </si>
  <si>
    <t>Actos Administrativos (Resoluciones de materialización que ordenen el pago de los componentes del subsidio)</t>
  </si>
  <si>
    <r>
      <t xml:space="preserve">Se incluyó, </t>
    </r>
    <r>
      <rPr>
        <b/>
        <u/>
        <sz val="10"/>
        <color theme="1"/>
        <rFont val="Arial Narrow"/>
        <family val="2"/>
      </rPr>
      <t>Actos Administrativos</t>
    </r>
    <r>
      <rPr>
        <sz val="10"/>
        <color theme="1"/>
        <rFont val="Arial Narrow"/>
        <family val="2"/>
      </rPr>
      <t xml:space="preserve"> (Resoluciones de materialización que ordenen el pago de los componentes del subsidio), que no estaban contemplados dentro del plan y que la sub. Esta adelantando.</t>
    </r>
  </si>
  <si>
    <t>Expedir y notificar actos administrativos que ordenen el pago de los componentes del subsidio (Subsidios)</t>
  </si>
  <si>
    <t>Familias beneficiadas con la adquisición de tierras(Resoluciones de materialización del subsidio con los predios pagados)</t>
  </si>
  <si>
    <t>En este caso se solicita aumentar el número de familias beneficiadas con la adquisición de tierra a 115, tomado en consideración el aumento solicitado en el número de predios materializados adquiridos (20) y tomando en consideración que más de la mitad de estos proyectos realizaron la materialización a varias familias, por lo que se estima que en por lo menos en 15 actos administrativos de materialización debe existir como mínimo dos (2) familias como beneficiarias y en los 5 actos restantes debe existir una (1) familia como beneficiaria.</t>
  </si>
  <si>
    <t>Predios materializados adquiridos (materialización del subsidio con los predios pagados)</t>
  </si>
  <si>
    <t>Proyectos materializados con cierre técnico y Financiero</t>
  </si>
  <si>
    <t>Proyectos materializados con cierre técnico y Financiero, no estaban contemplados dentro del plan y que la sub. esta adelantando.</t>
  </si>
  <si>
    <t xml:space="preserve">Realizar seguimiento y monitoreo de subsidios otorgados </t>
  </si>
  <si>
    <t>Visitas de seguimiento y monitoreo realizados</t>
  </si>
  <si>
    <t>Atender solicitudes de subsidios otorgados</t>
  </si>
  <si>
    <t>Actos administrativos y/o comunicaciones que muestran gestión</t>
  </si>
  <si>
    <t xml:space="preserve">Efectuar seguimiento y monitoreo Subsidios  </t>
  </si>
  <si>
    <t xml:space="preserve"> Títulos formalizados que otorgan acceso a tierras 
</t>
  </si>
  <si>
    <t xml:space="preserve">
Se elimina esta actividad,  teniendo en cuenta que la Sub. ZF no titula subsidios si no Materializa por medio de una resolución, de acuerdo a que en el Plan de Acción existen 2 actividades: Predios materializados adquiridos (materialización del subsidio con los predios pagados) y Actos Administrativos (Resoluciones de materialización que ordenen el pago de los componentes del subsidio)</t>
  </si>
  <si>
    <t>Cierre técnico y financiero de subsidios</t>
  </si>
  <si>
    <t>Familias beneficiadas con la adquisición de tierras</t>
  </si>
  <si>
    <t>Se elimina esta actividad teniendo en cuenta que ya existe de la siguiente manera: Familias beneficiadas con la adquisición de tierras(Resoluciones de materialización del subsidio con los predios pagados)</t>
  </si>
  <si>
    <t>Servicio de entrega de tierras</t>
  </si>
  <si>
    <t>Predios adjudicados (170401200)</t>
  </si>
  <si>
    <t>Adelantar las gestiones para la compra de predios rurales en el marco de los compromisos del Gobierno Nacional. (predios adquiridos)</t>
  </si>
  <si>
    <t>Teniendo en cuenta que en lo que va corrido de la vigencia, se han realizado varias verificaciones de cumplimiento de requisitos de predios postulados y ninguno de ellos los ha cumplido y en vista de que por ser una entidad regida bajo las normas presupuestales de la Nación, especificamente el principio de anualidad, realiza un traslado de recursos de esta actividad para el Impuesto Predial unificado  del predio las Catas, en la actividad del proyecto " Sanear y alistar los predios ingresados al Fondo de Tierras para su adjudicación"</t>
  </si>
  <si>
    <t>Informe de compra a asociaciones, Informe de compra a reincorporación, Informe de Adjudicaciones programas especiales</t>
  </si>
  <si>
    <t>Informes de seguimiento realizados</t>
  </si>
  <si>
    <t>Dirección de Acceso a Tierras 
(De este concepto de gasto el valor de $100.000.000 corresponde a Diálogo Social)</t>
  </si>
  <si>
    <t>Adelantar la gestiones para la Compra de predios rurales (AETCR) en el marco de los compromisos del gobierno nacional con consejo nacional de reincorporación. * Los recursos para tal fin son de FCP y la inversión de personal es de la ANT.</t>
  </si>
  <si>
    <t>Predios Comprados programas especiales</t>
  </si>
  <si>
    <t>se reduce presupuesto debido a que los predios postulados no han cumplido con los requisitos para la compra.</t>
  </si>
  <si>
    <t>Adquisición de bienes y servicios-compra de predios</t>
  </si>
  <si>
    <t xml:space="preserve">Dirección de Acceso a Tierras </t>
  </si>
  <si>
    <t xml:space="preserve">
Adelantar la gestiones para la Compra de predios rurales (AETCR) en el marco de los compromisos del gobierno nacional con consejo nacional de reincorporación. * Los recursos para tal fin son de FCP y la inversión de personal es de la ANT.</t>
  </si>
  <si>
    <t>Predios Comprados reincorporados</t>
  </si>
  <si>
    <t>Adjudicar los predios adquiridos por la ANT a las familias beneficiarias de los programas especiales (los cuales se titulan por UAF)</t>
  </si>
  <si>
    <t>SI</t>
  </si>
  <si>
    <t>Mujeres rurales tituladas</t>
  </si>
  <si>
    <t>Familias tituladas</t>
  </si>
  <si>
    <t>Hectáreas tituladas a través del fondo de Tierras</t>
  </si>
  <si>
    <t xml:space="preserve"> Efectuar seguimiento y monitoreo  </t>
  </si>
  <si>
    <t>Realizar seguimiento y monitoreo</t>
  </si>
  <si>
    <t>Documento de seguimiento y monitoreo elaborado</t>
  </si>
  <si>
    <t>RESUMEN DE INDICADORES</t>
  </si>
  <si>
    <t>Bienes Fiscales Patrimoniales</t>
  </si>
  <si>
    <t>Baldíos</t>
  </si>
  <si>
    <t>Derechos de Uso</t>
  </si>
  <si>
    <t xml:space="preserve">TOTAL </t>
  </si>
  <si>
    <t>Hectáreas de baldíos adjudicadas de la DAT  - adjudicadas a través del fondo de tierras</t>
  </si>
  <si>
    <t>Hectáreas de baldíos registradas en Folio de matricula inmobiliaria FMI</t>
  </si>
  <si>
    <t xml:space="preserve">Títulos formalizados que otorgan acceso a tierras </t>
  </si>
  <si>
    <t xml:space="preserve">Títulos Registrados </t>
  </si>
  <si>
    <t>Títulos Radicados a la ORIP</t>
  </si>
  <si>
    <t>Familias beneficiadas</t>
  </si>
  <si>
    <t>Mujeres Beneficiadas</t>
  </si>
  <si>
    <t>Valor actividad  2021</t>
  </si>
  <si>
    <t>Meta PGN 2021</t>
  </si>
  <si>
    <t>Valor Subactividad inicial</t>
  </si>
  <si>
    <t xml:space="preserve">Servicio de registro de sujetos de Ordenamiento </t>
  </si>
  <si>
    <t>Solicitudes registradas</t>
  </si>
  <si>
    <t xml:space="preserve">11.154
</t>
  </si>
  <si>
    <t>Se aumenta debido a que:
Las solicitudes por demanda aumentaron y con la máxima capacidad operativa se logró dar respuesta a solicitudes iniciales planteadas. 
Se incluye meta asociada a la valoración para inclusión al RESO (7.409) como resultado de la ejecución  recursos del contrato de reforma del sector (CRS) asignados a la DGOSP – Implementación del DRET II</t>
  </si>
  <si>
    <t>Realizar la valoración para inclusión al registro de sujetos de ordenamiento</t>
  </si>
  <si>
    <t>La disminución de los recursos se debe a:
 Traslado de recursos por $5.382 millones a DGJT para adelantar acciones de demanda agregada, cntemplando en esta operación la inclusión de recursos en virtud del contrato de reforma del sector (CRS) asignados a la DGOSP – Implementación del DRET II</t>
  </si>
  <si>
    <t>NA</t>
  </si>
  <si>
    <t>Revisión y análisis de Documentos aportados por el ciudadano y determinar el programa al cual el ciudadano está solicitando la inclusión al Registro de Sujetos de Ordenamiento-RESO</t>
  </si>
  <si>
    <t>Resoluciones o memorandos elaborados en el que informe sobre inclusión/no inclusión al Registro de Sujetos de Ordenamiento-RESO</t>
  </si>
  <si>
    <t xml:space="preserve">Las solicitudes por demanda aumentaron y con la máxima capacidad operativa se logró dar respuesta a solicitudes iniciales planteadas. </t>
  </si>
  <si>
    <t>Aumento de la meta ejecutada sin requerir aumento de recursos</t>
  </si>
  <si>
    <t xml:space="preserve">Dirección de Gestión del Ordenamiento Social de la Propiedad
Subdirección de Sistemas de Información de Tierras   </t>
  </si>
  <si>
    <t xml:space="preserve">Dirección de Gestión del Ordenamiento Social de la Propiedad
Subdirección de Planeación Operativa </t>
  </si>
  <si>
    <t>Se incluye meta asociada a la valoración para inclusión al RESO (7.409) como resultado de la ejecución  recursos del contrato de reforma del sector (CRS) asignados a la DGOSP – Implementación del DRET II</t>
  </si>
  <si>
    <t>Se incluye meta y recursos en virtud del contrato de reforma del sector (CRS) asignados a la DGOSP – Implementación del DRET II</t>
  </si>
  <si>
    <t>Inversión-Cooperación Internacional</t>
  </si>
  <si>
    <t>Realizar el enrutamiento de los predios informales entregados por parte de socio implementador</t>
  </si>
  <si>
    <t>Matriz de predios enrutados</t>
  </si>
  <si>
    <t>Se asocian $55 millones a transferencias corrientes sin incurrir en ajuste a la actividad ni subactividad, con el fin  de adelantar acciones en función al cumplimiento de la meta pactada a través de socio estratégico</t>
  </si>
  <si>
    <t xml:space="preserve">Subdirección de Planeación Operativa </t>
  </si>
  <si>
    <t>Transferencia corrientes</t>
  </si>
  <si>
    <t>Se solicita incluir objeto del gasto sin alterar valor total de la subactividad asignado, con el fin de adelantar acciones en función al cumplimiento de la meta pactada a través de socio estratégico</t>
  </si>
  <si>
    <t>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Por ello se ajusta meta a 0, se solicitarán aplazamiento de los recursos asociados</t>
  </si>
  <si>
    <t>Se incluye meta asociada a predios enrutados (6.891) como resultado de la ejecución  recursos del contrato de reforma del sector (CRS) asignados a la DGOSP – Implementación del DRET II</t>
  </si>
  <si>
    <t>Ejecutar las estrategias agregadas (preclasificación, análisis y fiso jurídico)</t>
  </si>
  <si>
    <t>Análisis fiso jurídicos</t>
  </si>
  <si>
    <t>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Con el ajuste de las actividades del crédito, esta actividad se adelantará para otros municipios del crédito a través del modelo de demanda agregada que lo ejecutará la DGJT.</t>
  </si>
  <si>
    <t>Se trasladan recursos a DGJT para adelantar acciones de demanda agregada</t>
  </si>
  <si>
    <t>Registrar los sujetos de ordenamiento</t>
  </si>
  <si>
    <t>Adjuntar al expediente la Resoluciones o memorandos informando sobre inclusión/no inclusión, notificar al ciudadano y pasar al área misional encargada de continuar con el proceso en los casos donde aplique la continuidad.</t>
  </si>
  <si>
    <t>Oficios de citaciones y de notificaciones recibidos por correo electrónico.
Citaciones a notificaciones personales para los ciudadanos que no autorizaron envió por correo electrónico de la resolución de inclusión/no inclusión al RESO.
Oficios de envió de resoluciones a las personas que autorizaron la notificación por medios electrónicos.</t>
  </si>
  <si>
    <t xml:space="preserve">Dirección de Gestión del Ordenamiento Social de la Propiedad
Subdirección de Sistemas de Información de Tierras   </t>
  </si>
  <si>
    <t xml:space="preserve">Realizar las  jornadas de inscripción de posibles sujetos de ordenamiento para los municipios focalizados </t>
  </si>
  <si>
    <t>FISO´s diligenciados</t>
  </si>
  <si>
    <t>Se incluye meta asociada a FISO´s diligenciados (3.927) como resultado de la ejecución  recursos del contrato de reforma del sector (CRS) asignados a la DGOSP – Implementación del DRET II</t>
  </si>
  <si>
    <t>Documentos de planeación</t>
  </si>
  <si>
    <t xml:space="preserve">Documentos de planeación elaborados </t>
  </si>
  <si>
    <t xml:space="preserve">9
</t>
  </si>
  <si>
    <t>Elaborar planes de ordenamiento social de la propiedad rural pre barrido predial masivo</t>
  </si>
  <si>
    <t>Acompañar la formulación de POSPR ejecutados por socios estratégicos</t>
  </si>
  <si>
    <t xml:space="preserve">Documento plan de ordenamiento social de la propiedad rural pre barrido predial masivo por municipio elaborado </t>
  </si>
  <si>
    <t>Validar con las subdirecciones misionales el POSPR pre barrido de cada municipio, previo a la socialización institucional y comunitaria</t>
  </si>
  <si>
    <t xml:space="preserve">POSPR pre barrido de cada municipio validado </t>
  </si>
  <si>
    <t>4</t>
  </si>
  <si>
    <t>Se asocian $54 millones a gastos de viajes y tiquetes sin incurrir en ajuste a la actividad ni subactividad, con el fin  de adelantar acciones en función al cumplimiento de la meta pactada</t>
  </si>
  <si>
    <t>0</t>
  </si>
  <si>
    <t xml:space="preserve">Se solicita incluir objeto del gasto sin alterar valor total de la subactividad asignado, con el fin de adelantar acciones en función al cumplimiento de la meta pactada </t>
  </si>
  <si>
    <t>Gastos de viaje-Tiquetes</t>
  </si>
  <si>
    <t xml:space="preserve">Ajustar y socializar planes de ordenamiento social de la propiedad rural post- operativo de campo </t>
  </si>
  <si>
    <t>Consolidar POSPR</t>
  </si>
  <si>
    <t>Documentos de POSPR Pos BPM por unidad de intervención de municipio elaborado</t>
  </si>
  <si>
    <t>20 de los cuales 10 son rezago</t>
  </si>
  <si>
    <t>La meta se ajusta a 0, puesto que técnicamente no se desarrollará implementación por ende no se generarán consolidación de POSPR, para ello se solicitará al finalizar esta vigencia el aplazamiento del recurso asignado ($133 millones)</t>
  </si>
  <si>
    <t>Se asocian $33 millones a gastos de viajes y tiquetes sin incurrir en ajuste a la actividad ni subactividad, con el fin  de adelantar acciones en función al cumplimiento de la meta pactada</t>
  </si>
  <si>
    <t xml:space="preserve">Se solicita incluir objeto del gasto sin alterar valor total de la subactividad asignado, con el fin de adelantar acciones en función al cumplimiento de la meta pactada. No obstante, 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Se solicitará aplazamiento de estos recursos </t>
  </si>
  <si>
    <t xml:space="preserve">Se solicita incluir el objeto del gasto sin alterar valor total de la subactividad asignado, con el fin de adelantar acciones en función al cumplimiento de la meta pactada. No obstante, 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Se solicitará aplazamiento de estos recursos </t>
  </si>
  <si>
    <t>Efectuar seguimiento y monitoreo  a documentos de planeación</t>
  </si>
  <si>
    <t xml:space="preserve">Efectuar seguimiento y monitoreo a la ruta de OSPR-formulación y alistamiento POSPR: financiera, operativa, jurídica, contractual, lineamientos, articulación interinstitucional, planeación </t>
  </si>
  <si>
    <t xml:space="preserve">Informes de seguimiento y monitoreo a la ruta de OSPR-formulación y alistamiento POSPR:  sobre financiera, operativa, jurídica (resoluciones, lineamientos, derechos de petición, circulares y guías), contractual, lineamientos, articulación interinstitucional, planeación </t>
  </si>
  <si>
    <t>Dirección de Gestión del Ordenamiento Social de la Propiedad</t>
  </si>
  <si>
    <t xml:space="preserve">Servicio de gestión catastral </t>
  </si>
  <si>
    <t>Predios rurales con información catastral validada</t>
  </si>
  <si>
    <t xml:space="preserve">
68.780
</t>
  </si>
  <si>
    <t xml:space="preserve">Se disminuye debido a que: 
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Generando la no ejecución de los recursos asociados a los créditos, no obstante, a esta operación se asocia la meta asignada en virtud a los recursos del contrato de reforma del sector (CRS) asignados a la DGOSP
</t>
  </si>
  <si>
    <t xml:space="preserve"> Realizar el levantamiento catastral</t>
  </si>
  <si>
    <t>El aumento de los recursos se debe a:
Traslado de recursos por $1.153 millones a DGJT para adelantar acciones de demanda agregada, contemplando en esta operación la inclusión de recursos ($2.250 millones) en virtud del contrato de reforma del sector (CRS) asignados a la DGOSP – Implementación del DRET II</t>
  </si>
  <si>
    <t>Conformar el Catastro Rural (municipios de OSPR)</t>
  </si>
  <si>
    <t>Matriz predios levantados</t>
  </si>
  <si>
    <t>Se trasladan recursos a DGJT para adelantar acciones de demanda agregada, con respecto al restante de recursos asignados se deja observación del aplazamiento que se realizará a final de vigencia de los recursos asignados, por ende la meta se ajusta a 0</t>
  </si>
  <si>
    <t>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Con el ajuste de las actividades del crédito, el 11% ($1.153.959.425) de estos recursos se utilizarán para la estrategia de demanda agregada y formalización a la medida, a cargo de la DGJT.
El restante de los recursos ($8.952.735.502) se solicitarán aplazamiento.</t>
  </si>
  <si>
    <t>Se incluye meta asociada a levantamiento de predios (5.610) como resultado de la ejecución  recursos del contrato de reforma del sector (CRS) asignados a la DGOSP – Implementación del DRET II</t>
  </si>
  <si>
    <t xml:space="preserve">Verificar la calidad de la información catastral levantada </t>
  </si>
  <si>
    <t>Inclusión de recursos ($140 millones) en virtud del contrato de reforma del sector (CRS) asignados a la DGOSP – Implementación del DRET II</t>
  </si>
  <si>
    <t>Realizar la verificación de calidad de la información catastral por parte de socio implementador</t>
  </si>
  <si>
    <t>Matriz de predios con validación de la información catastral</t>
  </si>
  <si>
    <t>Los continuos retrasos en el cronograma de consultas previas exigidas como requisito para que en estos espacios se concertara la guía étnica con las comunidades, tuvo implicaciones en las contrataciones y ejecuciones a tal punto que las contrataciones se realizarán a mediados del 2022. 
La meta se ajusta a 0, puesto que técnicamente no se desarrollará implementación por ende no se generarán validaciones, para ello se solicitará al finalizar esta vigencia el aplazamiento de los recursos.</t>
  </si>
  <si>
    <t>Se asocian $166 millones a transferencias corrientes sin incurrir en ajuste a la actividad ni subactividad, con el fin  de adelantar acciones en función al cumplimiento de la meta pactada a través de socios estratégicos</t>
  </si>
  <si>
    <t>Procesar la información capturada y consolidar la base de datos con la información catastral, geográfica, jurídica y social capturada durante el barrido predial, de manera progresiva y por unidad de intervención.</t>
  </si>
  <si>
    <t>Información predial consolidada en base de datos</t>
  </si>
  <si>
    <t>Validar la información catastral como gestor catastral bajo los lineamientos de la autoridad catastral vigente</t>
  </si>
  <si>
    <t>Informes de validación catastral elaborados</t>
  </si>
  <si>
    <t>Se solicita incluir objeto del gasto sin alterar valor total de la subactividad asignado, con el fin de adelantar acciones en función al cumplimiento de la meta pactada.</t>
  </si>
  <si>
    <t>Se incluye meta asociada a validación de información catastral (9.845) como resultado de la ejecución  recursos del contrato de reforma del sector (CRS) asignados a la DGOSP – Implementación del DRET II</t>
  </si>
  <si>
    <t>Validar la información catastral como gestor catastral</t>
  </si>
  <si>
    <t>Efectuar seguimiento y monitoreo a predios rurales con información catastral validada</t>
  </si>
  <si>
    <t>Efectuar seguimiento financiero,  de metas y resultados e informes de seguridad y contexto, durante implementación de POSPR.</t>
  </si>
  <si>
    <t>Informes de seguimiento financiero,  de metas y resultados e informes de seguridad y contexto, durante implementación de POSPR.</t>
  </si>
  <si>
    <t>Bimestral</t>
  </si>
  <si>
    <t xml:space="preserve">Efectuar seguimiento y monitoreo a la ruta de OSPR-implementación de POSPR:  financiera, operativa, jurídica, contractual, lineamientos, articulación interinstitucional, planeación </t>
  </si>
  <si>
    <t>Informes de seguimiento resultantes del acompañamiento a socios estratégicos en la implementación de POSPR</t>
  </si>
  <si>
    <t xml:space="preserve">Informes de seguimiento y monitoreo  la ruta de OSPR-implementación de POSPR: sobre financiera, operativa, jurídica (resoluciones, derechos de petición, circulares), contractual, lineamientos, articulación interinstitucional, planeación </t>
  </si>
  <si>
    <t>Se trasladan $101.000.000 a gastos de viajes asociadas al alcance de esta actividad, en virtud de la reactivación de trabajo en campo se requieren más recursos para realizar actividades en apoyo a la implementación de POSPR</t>
  </si>
  <si>
    <t xml:space="preserve">Teniendo en cuenta la reactivación del trabajo en campo, se requiere realizar acompañamiento y adelantar acciones en virtud de la implementación de POSPR  </t>
  </si>
  <si>
    <t>Documentos de investigación</t>
  </si>
  <si>
    <t xml:space="preserve">Documentos de investigación elaborados  </t>
  </si>
  <si>
    <t xml:space="preserve">4
</t>
  </si>
  <si>
    <t>Analizar información estratégica en materia de tierras</t>
  </si>
  <si>
    <t>Recolectar y sistematizar la información</t>
  </si>
  <si>
    <t>Información en materia de tierras sistematizadas (listado en Excel)</t>
  </si>
  <si>
    <t xml:space="preserve">Analizar información estratégica en materia de tierras </t>
  </si>
  <si>
    <t>Documentos de análisis en materia de tierras elaborados</t>
  </si>
  <si>
    <t xml:space="preserve">Elaborar los documentos de investigación </t>
  </si>
  <si>
    <t>Documentos de investigación elaborados</t>
  </si>
  <si>
    <t xml:space="preserve">Documentos metodológicos </t>
  </si>
  <si>
    <t>Documentos metodológicos realizados</t>
  </si>
  <si>
    <t xml:space="preserve">5
</t>
  </si>
  <si>
    <t>Analizar las lecciones aprendidas y buenas prácticas</t>
  </si>
  <si>
    <t>Elaborar documentos de lecciones aprendidas sobre la ruta para la atención por oferta</t>
  </si>
  <si>
    <t>Documentos elaborados</t>
  </si>
  <si>
    <t>Actualizar los documentos metodológicos</t>
  </si>
  <si>
    <t>Realizar acompañamiento metodológico y generación de Análisis Predial Integral</t>
  </si>
  <si>
    <t>Documentos metodológicos actualizados</t>
  </si>
  <si>
    <t>Desarrollo de mesas técnicas en el marco del OSPR y desarrollo de capacitaciones rutas metodológicas POSPR</t>
  </si>
  <si>
    <t>Actas, listado de asistencia de mesas técnicas y capacitaciones</t>
  </si>
  <si>
    <t xml:space="preserve">Realizar acopio de la información y bases de datos para la verificación documental de los predios informales encontrados
Transferencia, recepción y cargue en plataformas, expedientes prediales producto de la implementación del POSPR </t>
  </si>
  <si>
    <t>Matriz consolidada de verificación documental del proceso
Verificar la documentación producto de la operación de los predios informales (Enrutamientos)</t>
  </si>
  <si>
    <t>Porcentaje</t>
  </si>
  <si>
    <t xml:space="preserve">Socializar la metodología actualizada </t>
  </si>
  <si>
    <t>Socializar la metodología actualizada resultante de la estrategia de gestión del conocimiento</t>
  </si>
  <si>
    <t>Memorias de las socializaciones realizadas</t>
  </si>
  <si>
    <t>PLAN DE ACCIÓN</t>
  </si>
  <si>
    <t>Fortalecimiento del proceso de desarrollo y gestión de la arquitectura empresarial institucional nacional</t>
  </si>
  <si>
    <t xml:space="preserve"> 	2019011000263</t>
  </si>
  <si>
    <t>Fortalecer el proceso de desarrollo y gestión de la arquitectura empresarial institucional.</t>
  </si>
  <si>
    <t>1799 - Fortalecimiento de la gestión y dirección del sector agropecuario</t>
  </si>
  <si>
    <t>Fecha inicio</t>
  </si>
  <si>
    <t>Articular la estrategia de TI con los procesos de la Entidad</t>
  </si>
  <si>
    <t>Documento para la planeación estratégica en TI</t>
  </si>
  <si>
    <t>Documentos para la planeación estratégica en TI</t>
  </si>
  <si>
    <t>Construir el documento de arquitectura empresarial</t>
  </si>
  <si>
    <t>La reducción se da por la dinámica de contratación en la Entidad, generando diferencias en los tiempos de inicio de los contratos de los profesionales que intervienen en esta actividad, así mismo por la terminación anticipada de un contrato generando un saldo a favor dado el tiempo requerido para cubrir el perfil</t>
  </si>
  <si>
    <t>Documentar ejercicios de arquitectura empresarial conforme a los dominios a intervenir y al alcance del ejercicio de arquitectura</t>
  </si>
  <si>
    <t>Documentos de arquitectura elaborados</t>
  </si>
  <si>
    <t>N/A</t>
  </si>
  <si>
    <t>Subdirección Sistemas de Información de Tierras</t>
  </si>
  <si>
    <t>Actualizar el Plan Estratégico de Tecnologías de la Información y las Comunicaciones - PETIC</t>
  </si>
  <si>
    <t>El incremento se da porque se requiere que el profesional de apoyo para la gestión y seguimiento a la planeación estratégica vaya hasta el final de la vigencia 2021 con el fin de realizar un adecuado seguimiento en los diferentes instrumentos de planeación estratégica</t>
  </si>
  <si>
    <t>Seguimiento a la ejecución del PETI</t>
  </si>
  <si>
    <t>Informes de seguimiento PETI elaborados</t>
  </si>
  <si>
    <t>Fortalecer la capacidad y flexibilidad en el aprovisionamiento en los servicios tecnológicos</t>
  </si>
  <si>
    <t xml:space="preserve"> Servicios tecnológicos</t>
  </si>
  <si>
    <t>Índice de capacidad en la prestación de servicios de tecnología</t>
  </si>
  <si>
    <t>Gestionar la adquisición de la mesa de ayuda</t>
  </si>
  <si>
    <t>Disminución realizada teniendo en cuenta la referencia de los precios de contratación de la vigencia 2021 los cuales presentaron una reducción por la competencia de los oferentes en el acuerdo marco de precios de Colombia Compra Eficiente</t>
  </si>
  <si>
    <t>Adquirir los servicios de mesa de ayuda para atender los incidentes técnicos de hardware y software (nivel 1 y 2)</t>
  </si>
  <si>
    <t>Informes de gestión y seguimiento elaborados</t>
  </si>
  <si>
    <t>Aprovisionar servicios de conectividad</t>
  </si>
  <si>
    <t>Adquirir los canales de internet y los canales MPLS  a nivel nacional.</t>
  </si>
  <si>
    <t>Informe de estado y seguimiento de los Canales de internet y MPLS elaborado</t>
  </si>
  <si>
    <t>Aprovisionar el hardware de la Entidad</t>
  </si>
  <si>
    <t>Incremento que se origina dado que actualmente la Entidad cuenta con dos (2) sistemas de almacenamiento, uno para la información de la entidad, como base de datos, documentos, imágenes, videos y sistemas de información y otro exclusivo para respaldar los Backups de todos los datos que se generan en la operación. Dicho almacenamiento ya llego a su límite de ocupación soportado ya que los datos generados por los aplicativos corporativos y las copias de respaldo en el último año fue muy alto, lo cual es normal por el CORE de negocios. Con lo anterior, se hace necesario para la vigencia 2021 ampliar la capacidad de almacenamiento, para soportar el crecimiento de los datos generados tanto a nivel de aplicativos, como de documentos del usuario final y continuar con la generación de Backups para respaldar los datos, y así, garantizar continuidad en los servicios en caso de falla.</t>
  </si>
  <si>
    <t>Adquirir la infraestructura para la renovación tecnológica.</t>
  </si>
  <si>
    <t>Informe de entrega del producto</t>
  </si>
  <si>
    <t>Como es una subactividad nueva se definió una meta</t>
  </si>
  <si>
    <t>Brindar soporte técnico a los servicios de tecnología</t>
  </si>
  <si>
    <t>Incremento realizado teniendo en cuenta que para la vigencia 2021 se requiere que el profesional de bases de datos y los profesionales que apoyan el proceso del Registro de Sujetos de Ordenamiento RESO, vayan hasta el final de la vigencia 2021 con el fin de realizar el respectivo cruce y análisis de la información</t>
  </si>
  <si>
    <t>Brindar soporte y mantenimiento al portal ANT</t>
  </si>
  <si>
    <t>Brindar soporte y mantenimiento al sistema de información misional</t>
  </si>
  <si>
    <t>Adquirir y/o renovar el soporte y garantía de los componentes de infraestructura.</t>
  </si>
  <si>
    <t>Soporte de garantía en servicio
(Documentos de adquisición y/o renovación del soporte y garantía generados)</t>
  </si>
  <si>
    <t>Aprovisionar el licenciamiento de la Entidad</t>
  </si>
  <si>
    <t>Disminución realizada teniendo en cuenta la referencia de los precios de contratación del licenciamiento de productos Microsoft en la vigencia 2021 los cuales presentaron una reducción por la competencia de los oferentes en el acuerdo marco de precios de Colombia Compra Eficiente</t>
  </si>
  <si>
    <t>Renovar el licenciamiento institucional</t>
  </si>
  <si>
    <t>Suscripción de licenciamiento renovado</t>
  </si>
  <si>
    <t xml:space="preserve"> Se evidenció que al momento de la programación del plan de acción 2021 en varios productos de licenciamiento se había subestimado el número de licencias, por lo que se validaron y se ajustó la cantidad de licencias a adquirir.</t>
  </si>
  <si>
    <t>Fortalecer la capacidad de sistematización y/o automatización de los procesos institucionales.</t>
  </si>
  <si>
    <t>Servicios de información implementados</t>
  </si>
  <si>
    <t>Sistemas de información implementados</t>
  </si>
  <si>
    <t>Gestionar el proceso de construcción de software en pro de implementar sistemas de información</t>
  </si>
  <si>
    <t>Disminución que se da debido a los saldos obtenidos en la diferencia en los tiempos de inicio de los procesos de contratación en la vigencia 2021 de los profesionales que intervienen en esta actividad, de acuerdo con la dinámica de contratación de la Entidad</t>
  </si>
  <si>
    <t>Formular y ejecutar la Fase 2 de 3 de las actividades del Plan de fortalecimiento del sistema de información misional</t>
  </si>
  <si>
    <t>Plan de fortalecimiento formulado</t>
  </si>
  <si>
    <t>Informe de seguimiento a la ejecución del Plan de desarrollo.</t>
  </si>
  <si>
    <t>Adquirir los servicios de fábrica de software para el fortalecimiento de la plataforma tecnológica en el marco del catastro multipropósito.</t>
  </si>
  <si>
    <t>Servicio de fábrica de software contratados.</t>
  </si>
  <si>
    <t>Informe de seguimiento a la ejecución del Plan de desarrollo por fábrica de software.</t>
  </si>
  <si>
    <t>Brindar servicios especializados de gestión de proyectos</t>
  </si>
  <si>
    <t>Servicios información actualizados</t>
  </si>
  <si>
    <t>Sistemas de información actualizados</t>
  </si>
  <si>
    <t>Gestionar el proceso de construcción de software encaminado a la actualización del sistema de información</t>
  </si>
  <si>
    <t>De acuerdo con la dinámica del Barrido Predial Masivo (BPM) en la vigencia 2020, el equipo actual de la Subdirección de Sistemas de Información de Tierras para BPM, pudo generar y dar soporte de productos a tres (3) municipios en campo. En lo corrido del año 2021 se ha generado y brindado soporte a once (11) municipios, ahora bien, según los requerimientos de la Subdirección de Planeación Operativa, los municipios planeados para lo que resta de la vigencia 2021 incrementaría en diez (10) municipios.
De tal manera que se requiere un equipo de ingenieros que se dedique a la generación de productos municipales en formulación e implementación BPM, un ingeniero que atienda la migración de información capturada en los diferentes formularios del BPM para enrutar a las áreas misionales y un professional que dé soporte a los municipios en campo, con el fin de aprovechando todas las herramientas que se vienen generando en el marco del Catastro Multipropósito.</t>
  </si>
  <si>
    <t>Formular y Ejecutar actividades de la Fase 2 de 3 del Plan de actualización de los sistemas de información</t>
  </si>
  <si>
    <t>Plan de actualización formulado</t>
  </si>
  <si>
    <t>Informe de seguimiento a la ejecución del Plan de actualización ejecutado</t>
  </si>
  <si>
    <t>Implementación del programa de legalización de tierras y fomento al desarrollo rural para comunidades indígenas</t>
  </si>
  <si>
    <t xml:space="preserve">Mejorar la pervivencia de las comunidades indígenas en sus territorios </t>
  </si>
  <si>
    <t>Ampliar el acceso  de tierra dirigida a la población indígena</t>
  </si>
  <si>
    <t xml:space="preserve">Servicio de constitución de resguardos </t>
  </si>
  <si>
    <t>Acuerdos  registrados</t>
  </si>
  <si>
    <t>-</t>
  </si>
  <si>
    <t>Realizar las reuniones de la Comisión Nacional de Territorios Indígenas para el fortalecimiento de los espacios de concertación.</t>
  </si>
  <si>
    <t>No se realizó ningún ajuste, se mantiene igual al plan inicial.</t>
  </si>
  <si>
    <t xml:space="preserve">Realizar Estudios de factibilidad </t>
  </si>
  <si>
    <t>Estudios socioeconómicos, jurídicos, geográficos y de tenencia de tierras para la constitución elaborados.</t>
  </si>
  <si>
    <t xml:space="preserve">Dirección de Asuntos Étnicos </t>
  </si>
  <si>
    <t>Practicar visitas técnicas de levantamiento de información.</t>
  </si>
  <si>
    <t>Transporte</t>
  </si>
  <si>
    <t>Realizar estudios socioeconómicos, jurídicos, geográficos y de tenencia de tierras para la constitución.</t>
  </si>
  <si>
    <t>Reducción por $300 mill proyección convenio  Tripartita y adición a Convenio PNUD</t>
  </si>
  <si>
    <t>Se trasladan $210 millones del convenio GAIA para adición a transporte
Se reduce convenio tripartita $ 300 millones a convenio PNUD</t>
  </si>
  <si>
    <t>CONPES 3886 - Deforestación</t>
  </si>
  <si>
    <t>Expedir acuerdos de constitución de resguardos.</t>
  </si>
  <si>
    <t xml:space="preserve">Proyectar actos administrativos </t>
  </si>
  <si>
    <t>Acuerdos de legalización para la constitución proyectados.</t>
  </si>
  <si>
    <t>Notificar de la constitución a la comunidad.</t>
  </si>
  <si>
    <t xml:space="preserve">Realizar la constitución de resguardos </t>
  </si>
  <si>
    <t>Acuerdos Registrados</t>
  </si>
  <si>
    <t>Registrar acuerdos de constitución ante la ORIP.</t>
  </si>
  <si>
    <t xml:space="preserve">Servicio de ampliación de resguardos </t>
  </si>
  <si>
    <t>Acuerdos registrados</t>
  </si>
  <si>
    <t xml:space="preserve">Realizar estudios de factibilidad </t>
  </si>
  <si>
    <t>Estudios socioeconómicos, jurídicos, geográficos y de tenencia de tierras para la ampliación elaborados</t>
  </si>
  <si>
    <t>Realizar estudios socioeconómicos, jurídicos, geográficos y de tenencia de tierras para la ampliación.</t>
  </si>
  <si>
    <t>Se trasladan $276 millones  a transporte de la misma actividad de convenio Oferta, pero no presenta ajuste en el valor</t>
  </si>
  <si>
    <t>Expedir acuerdos de ampliación de resguardos.</t>
  </si>
  <si>
    <t>Proyectar actos administrativos</t>
  </si>
  <si>
    <t>Proyecto de acuerdos elaborados</t>
  </si>
  <si>
    <t>Notificar de la legalización a la comunidad.</t>
  </si>
  <si>
    <t xml:space="preserve">Realizar servicios de ampliación de resguardos </t>
  </si>
  <si>
    <t>Registrar acuerdos ante la ORIP.</t>
  </si>
  <si>
    <t>Servicio de saneamiento de resguardos</t>
  </si>
  <si>
    <t>Actas de entrega material de las mejoras suscritas</t>
  </si>
  <si>
    <t>Practicar visitas técnicas.</t>
  </si>
  <si>
    <t>Realizar Estudios de factibilidad</t>
  </si>
  <si>
    <t>Estudios topográficos y jurídicos para la adquisición de mejoras elaborados</t>
  </si>
  <si>
    <t>Realizar estudios topográficos y jurídicos para la adquisición de mejoras.</t>
  </si>
  <si>
    <t>Se adicionaron a convenio PNUD para linea estrategica Ollas Comunitarias $35 millones</t>
  </si>
  <si>
    <t>Se tasladan $35 millones al Convenio PNUD para linea estrategica - Ollas comunitarias</t>
  </si>
  <si>
    <t>Realizar avalúos comerciales.</t>
  </si>
  <si>
    <t>Realizar Servicio de saneamiento de resguardos</t>
  </si>
  <si>
    <t>Adquirir mejoras.</t>
  </si>
  <si>
    <t>Elaborar actas de entrega de las mejoras a la comunidad.</t>
  </si>
  <si>
    <t>Registrar las mejoras ante la ORIP.</t>
  </si>
  <si>
    <t>Servicio de caracterización de los territorios ocupados o poseídos ancestralmente</t>
  </si>
  <si>
    <t>Resolución provisional  de protección de territorios ancestrales</t>
  </si>
  <si>
    <t>Estudios de caracterización ancestral y territorial de los territorios ocupados o poseídos ancestralmente elaborados</t>
  </si>
  <si>
    <t>Realizar estudio de caracterización ancestral y territorial.</t>
  </si>
  <si>
    <t>Socializar los estudios de caracterización ancestral y territorial con las comunidades.</t>
  </si>
  <si>
    <t>Resolución de caracterización de los territorios ocupados o poseídos ancestralmente proyectados</t>
  </si>
  <si>
    <t>Expedir resoluciones.</t>
  </si>
  <si>
    <t>Realizar servicio de caracterización de los territorios ocupados o poseídos ancestralmente</t>
  </si>
  <si>
    <t>Resolución provisional  de protección de territorios  ancestrales realizados</t>
  </si>
  <si>
    <t>Registrar las resoluciones ante la ORIP.</t>
  </si>
  <si>
    <t>Servicio de adquisición de tierras y/o mejoras</t>
  </si>
  <si>
    <t>Predios y/o mejoras adquiridas</t>
  </si>
  <si>
    <t>Practicar visitas técnicas a predios priorizados.</t>
  </si>
  <si>
    <t>Obedece a reduccion realizada para adicion a convenio PNUD</t>
  </si>
  <si>
    <t>Practicar visitas técnicas topográficas y agronómicas</t>
  </si>
  <si>
    <t>Informes técnicos, topográficos y agronómicos</t>
  </si>
  <si>
    <t xml:space="preserve">La meta se reduce en el 37% frente a la meta inicial, a causa de la limitación presentada en los conceptos técnico ambientales, asi como los certificados de uso del suelo están sujetos a la respuesta de terceros; Corporaciones Autónomas Regionales, Alcaldías municipales.
Por lo cual los profesionales Agroambientales estan adelantando las gestiones con las entidades territoriales respectivas con el fin de obtener los certificados uso del suelo y conceptos ambientales, necesarios para emitir los informes de visita tecnica pendientes.   
A lo anterior, se suma las restricciones de salidas a campo con ocasión a los problemas de orden público, que impiden el desplazamiento de los colaboradores y funcionarios de la ANT a territorio, para dar cabal cumplimiento a lo inicialmente planeado.     </t>
  </si>
  <si>
    <t>Reducción de $125 millones se adicionan al Convenio PNUD 1332 para línea estrategica atención conflictividad comunidades étnicas. Se reduce $174.937.000 para convenio PNUD línea compra de predios</t>
  </si>
  <si>
    <t>Adición a rubro 29-03 PNUD</t>
  </si>
  <si>
    <t>Adición a MO, de la reducción de aclaraciones de área</t>
  </si>
  <si>
    <t>Realizar estudios jurídico, geográfico, agronómico y/o antropológico.</t>
  </si>
  <si>
    <t>Se reduce $156.025.000 para convenio PNUD línea compra de predios</t>
  </si>
  <si>
    <t>Obedece a reduccion realizada a convenio aclaraciones de área para adicion a MO</t>
  </si>
  <si>
    <t>Realizar Solicitudes de avalúos comerciales por parte de la DAE</t>
  </si>
  <si>
    <t>Avalúos comerciales solicitados</t>
  </si>
  <si>
    <t>La meta se reduce en un 49% teniendo en cuenta que, el avance del procedimiento depende de varias actividades que requieren el desplazamiento a territorio, como son:
El informe social para la adquisición de predios que determine la necesidad de la tierra y los levantamientos topográficos y agronómicos.
A lo anterior, se adiciona que las visitas a campo implican el desplazamiento aéreo y terrestre de los profesionales de la Dirección de Asuntos Étnicos y, para el caso de los avalúos, de los colaboradores del IGAC, lo cual no ha sido posible realizar de manera continua debido a los problemas de orden público en el territorio nacional. Por otra parte mencionar que si bien las restricciones asociadas a de movilidad y aislamiento entre otras medidas decretadas por el Gobierno Nacional a causa de la Emergencia Sanitaria por el COVID-19, han disminuido todavia implica ciertas limitaciones a la movilidad, impactando negativamente al convenio suscrito con el IGAC.</t>
  </si>
  <si>
    <t>Se reducen $50 millones de proyecto convenio aclaraciones de área y se adiciona a mano de obra</t>
  </si>
  <si>
    <t>Realizar aclaraciones de área.</t>
  </si>
  <si>
    <t>Adquirir predios y/o mejoras.</t>
  </si>
  <si>
    <t>Realizar Presentación de Ofertas de Compra</t>
  </si>
  <si>
    <t>Ofertas de compra presentadas</t>
  </si>
  <si>
    <t>La meta se reduce en un 47% teniendo en cuenta, que la recolección de los insumos que se concretan en el negocio jurídico de compra venta que debe celebrar la ANT, no se materializa por las razones expuestas en los indicadores anteriores. Toda vez que el procedimiento de compras requiere que las etapas procesales se agoten arrojen un resultado positivo, para de esta manera proceder con la siguiente etapa procesal.</t>
  </si>
  <si>
    <t>Registrar la adquisición ante la ORIP.</t>
  </si>
  <si>
    <t>Realizar Servicio de adquisición de tierras y/o mejoras</t>
  </si>
  <si>
    <t>La meta se reduce en un 50% teniendo en cuenta, que la recolección de los insumos que se concretan en el negocio jurídico de compra venta que debe celebrar la ANT, no se materializa por las razones expuestas en los indicadores anteriores. Toda vez que el procedimiento de compras requiere que las etapas procesales se agoten arrojen un resultado positivo, para de esta manera proceder con la siguiente etapa procesal.</t>
  </si>
  <si>
    <t>Entregar  predios y/o mejoras a las comunidades indígenas.</t>
  </si>
  <si>
    <t>Se reduce $234.038.000 para convenio PNUD línea compra de predios</t>
  </si>
  <si>
    <t xml:space="preserve">Brindar seguridad jurídica a las comunidades indígenas  en la dotación y tenencia de la tierra </t>
  </si>
  <si>
    <t>Servicio de delimitación del territorio</t>
  </si>
  <si>
    <t>Resguardos delimitados</t>
  </si>
  <si>
    <t>Priorizar las solicitudes de delimitación.</t>
  </si>
  <si>
    <t>Estudios jurídicos y geográfico de delimitación del territorio elaborados</t>
  </si>
  <si>
    <t>Adición a CDP Viáticos  de delimitación</t>
  </si>
  <si>
    <t>Adición a CDP viaticos y transporte del producto delimitación</t>
  </si>
  <si>
    <t>Realizar estudios jurídico y geográfico.</t>
  </si>
  <si>
    <t>Realizar socialización del estudio.</t>
  </si>
  <si>
    <t>Realizar Servicios de delimitación del territorio</t>
  </si>
  <si>
    <t>Delimitar (mojones, vallas entre otros).</t>
  </si>
  <si>
    <t>Reducción de convenio Vallas para adicionar a viaticos</t>
  </si>
  <si>
    <t>Se reducen $150 millones y se trasladan a la actividad de practicar vistias en transporte del mismo producto para transporte</t>
  </si>
  <si>
    <t>Servicio de mediación de resolución de conflictos Territoriales</t>
  </si>
  <si>
    <t>Actas de mediación de resolución de conflictos territoriales</t>
  </si>
  <si>
    <t>Adición transporte</t>
  </si>
  <si>
    <t>Fichas de caracterización de los conflictos elaborados</t>
  </si>
  <si>
    <t>El aumento de este indicador obedece a que el avance de metas, hace referencia a las acciones adelantadas por la Agencia Nacional de Tierras para la gestión y atención a los conflictos territoriales que involucran a comunidades étnicas, los cuales son caracterizados, con ruta de gestión acordada con las comunidades y en cumplimiento a la misma, se adelantan espacios de diálogo con compromisos consignados en las actas de mediación. 
En términos generales, esta labor implica el surtimiento de etapas de pre-gestión, gestión y pos-gestión de conflictos territoriales por el uso y tenencia de la tierra. Cada una se surte con observancia de los principios de autonomía de la voluntad, solidaridad social, corresponsabilidad, enfoque diferencial, enfoque de acción sin daño y acciones afirmativas, imparcialidad y enfoque diferencial étnico.</t>
  </si>
  <si>
    <t xml:space="preserve">30 millones de MO de todas las actividades, distribuido de 8 millones para tres actividades y 6 millones a los insumos de trasnsporte.
Se adicionan $125 millones del producto de adquisiciones $300 mill de constitución $35 </t>
  </si>
  <si>
    <t>Realizar estudio de diagnóstico de los conflictos.</t>
  </si>
  <si>
    <t>Crear los espacios de mediación para la resolución de conflictos.</t>
  </si>
  <si>
    <t>Adición a Convenio PNUD</t>
  </si>
  <si>
    <t>Realizar servicios de mediación de resolución de conflictos Territoriales</t>
  </si>
  <si>
    <t>Actas de mediación de resolución de conflictos territoriales elaborados</t>
  </si>
  <si>
    <t>Elaborar actas de mediación.</t>
  </si>
  <si>
    <t>Realizar seguimiento a las actas de mediación</t>
  </si>
  <si>
    <t>Reducción transporte</t>
  </si>
  <si>
    <t>Ampliar el acceso de las comunidades indígenas a las iniciativas comunitarias</t>
  </si>
  <si>
    <t>Servicio de apoyo financiero para iniciativas comunitarias</t>
  </si>
  <si>
    <t>Iniciativas comunitarias apoyadas</t>
  </si>
  <si>
    <t>Realizar la formulación de iniciativas comunitarias.</t>
  </si>
  <si>
    <t>Realizar servicios de apoyo financiero para iniciativas comunitarias</t>
  </si>
  <si>
    <t>Realizar ruta de implementación de las iniciativas comunitarias.</t>
  </si>
  <si>
    <t>Cofinanciar iniciativas comunitarias con enfoque diferencial étnico.</t>
  </si>
  <si>
    <t>Realizar el seguimiento a la ejecución de las iniciativas.</t>
  </si>
  <si>
    <t>Realizar Requerimientos  de cierre de cuentas bancarias realizados</t>
  </si>
  <si>
    <t xml:space="preserve">Cierres realizados de cuentas bancarias compartidas </t>
  </si>
  <si>
    <t>El Ajuste de incremento en meta, se debe a que las zonas donde están asentadas las comunidades indigenas presentan mejores condiciones de acceso en temas de seguridad y se ha podido avanzar en los pagos a proveedores y cierres de cuentas.</t>
  </si>
  <si>
    <t>Realizar desembolsos de cofinanciación</t>
  </si>
  <si>
    <t>Porcentaje de recursos por desembolsar de las cuentas compartidas vigencia 2015-2021</t>
  </si>
  <si>
    <t>Implementación del programa de legalización de tierras y fomento al desarrollo rural para comunidades negras</t>
  </si>
  <si>
    <t xml:space="preserve">Mejorar la pervivencia de las comunidades negras en sus territorios </t>
  </si>
  <si>
    <t>Ampliar el acceso en la dotación de tierra dirigida a la población negra</t>
  </si>
  <si>
    <t xml:space="preserve">Servicio de Titulación colectiva a comunidades negras </t>
  </si>
  <si>
    <t>Resoluciones expedidas</t>
  </si>
  <si>
    <t>Realizar las reuniones de la Comisión de territorio, ambiente y recursos minero energéticos del Espacio Nacional de Consulta Previa</t>
  </si>
  <si>
    <t>Adicionar $2.000 mill para convenio de comunidades negras, $200 creación del nuevo convenio con Telepacifico, $200 para oferta.
Estamos trayendo 1647 millones de Terrenos (1447 para comunidades negras y 200 para Telepacifico)</t>
  </si>
  <si>
    <t>Si bien en el SUIFP esta creada la actividad, en el plan estaba pendiente de incluirla; SE determinó incluir el convenio con Comunidades negras, oferta y proyecto convenio Min Cultura.</t>
  </si>
  <si>
    <t>Adicionar $2.000 mill para convenio de comunidades negras, $200 creación del nuevo convenio con MinCultura, $200 para oferta.
Estamos trayendo $1.647 millones de Terrenos ($1.447 para comunidades negras y $200 para cultura)</t>
  </si>
  <si>
    <t>Dirección de Asuntos Étnicos</t>
  </si>
  <si>
    <t>Se reducen 15 millones de mano de obra y se adiciona a convenio PNUD
Se redistribuyen  86 millones de mano obra y se pasan $ 66 millones a transporte de la misma actividad y $20 a realizar seguimiento a las iniciativas 
Se adiciona los $66 millones de mano de obra de esta misma actividad y $50 millones del insumo de terrenos del producto de adquisiciones</t>
  </si>
  <si>
    <t>Realizar Estudios de Factibilidad</t>
  </si>
  <si>
    <t xml:space="preserve">Informes de visitas técnicas para  titulación colectiva a los Consejos Comunitarios elaborados
</t>
  </si>
  <si>
    <t xml:space="preserve">En vigencia 2021, el Plan de Atención del Procedimiento Administrativo de Titulación Colectiva cuenta con doscientos veintiocho (228) solicitudes. El equipo de la Subdirección de Asuntos Étnicos de la -ANT, viene realizando un estudio de viabilidad técnica y jurídica de las mismas, a fin de dar trámite a los citados procedimientos. El estudio consiste en analizar la solicitud a la luz del Artículo 2.5.1.2.20 del Decreto 1066 de 2015, adicionalmente, cruzar la pretensión territorial con las capas de información geográfica disponibles en el Sistema de Información de Tierras de la Entidad.
Como resultado de lo anterior, se ha evidenciado un alto número de no viabilidades, por cuanto las solicitudes versan sobre tierras inadjudicables (Artículo 2.5.1.2.19 del Decreto 1066 de 2015), específicamente sobre bienes de uso público (playones y sabanas comunales), propiedad privada, suelo urbano, y baldíos que constituyen reserva territorial del estado (islas e islotes).  Ahora bien, en lo corrido del año se han programado treinta y seis (36) visitas a territorio, de las cuales fueron realizaron veinticuatro (24), y aplazadas doce (12) en razón a alteraciones en el orden público, o solicitud expresa de los Consejos Comunitarios. 
De las visitas a territorio realizadas en 2021, seis (6) han concluido que las áreas pretendidas no son susceptibles de titulación colectiva, por lo cual consideramos se debe ajustar la meta de veinticinco (25) a veinte (20) títulos, atendiendo a la realidad técnica y jurídica de los casos. </t>
  </si>
  <si>
    <t xml:space="preserve">Se reducen 15 millones de mano de obra y se adiciona a convenio PNUD
Se redistribuyen  86 millones de mano obra y se pasan a 66 millones a transporte de la misma actividad y 20 a realizar seguimiento a las iniciativas </t>
  </si>
  <si>
    <t>Se adiciona los 66 millones de mano de obra de esta misma actividad y 50 millones del insumo de terrenos del producto de adquisiciones</t>
  </si>
  <si>
    <t>Realizar estudios socioeconómicos, jurídicos, geográficos y de tenencia de tierras para la titulación.</t>
  </si>
  <si>
    <t>Se adiciona $50 millones del insumo de terrenos del producto de adquisiciones y $60 millones de delimitación.</t>
  </si>
  <si>
    <t>Se adiciona 50 millones del insumo de terrenos del producto de adquisiciones y $60 millones de delimitación</t>
  </si>
  <si>
    <t>Expedir resoluciones de titulación colectiva.</t>
  </si>
  <si>
    <t>Realizar Proyectos de actos administrativos de titulación colectiva</t>
  </si>
  <si>
    <t>Proyecto de actos administrativos expedidos con viabilidad jurídica</t>
  </si>
  <si>
    <t>Notificar de la titulación a la comunidad.</t>
  </si>
  <si>
    <t xml:space="preserve">Realizar Servicios de Titulación colectiva a comunidades negras </t>
  </si>
  <si>
    <t>Actos administrativos expedidos</t>
  </si>
  <si>
    <t>Registrar resoluciones ante la ORIP</t>
  </si>
  <si>
    <t>Practicar visitas técnicas a predios priorizados</t>
  </si>
  <si>
    <t>N.A</t>
  </si>
  <si>
    <t xml:space="preserve">La meta se reduce en el 50% frente a la meta inicial, a causa de la limitación presentada en los conceptos técnico ambientales, asi como los certificados de uso del suelo están sujetos a la respuesta de terceros; Corporaciones Autónomas Regionales, Alcaldías municipales.
Por lo cual los profesionales Agroambientales estan adelantando las gestiones con las entidades territoriales respectivas con el fin de obtener los certificados uso del suelo y conceptos ambientales, necesarios para emitir los informes de visita tecnica pendientes.   
A lo anterior, se suma las restricciones de salidas a campo con ocasión a los problemas de orden público, que impiden el desplazamiento de los colaboradores y funcionarios de la ANT a territorio, para dar cabal cumplimiento a lo inicialmente planeado.     
Es de anotar, que estos Estudios se hacen con proyección a la compra de predios y/o mejoras para la vigencia 2022, en razón a que los cuatro (04) predios adquiridos para Comunidades Negras superaron el recurso apropiado </t>
  </si>
  <si>
    <t>Se reducen $20 milll para convenio PNUD línea compra de predios</t>
  </si>
  <si>
    <t>Estudios jurídicos, topográficos, agronómicos y de necesidad de la tierra para adquisición de tierras o mejoras elaborados</t>
  </si>
  <si>
    <t xml:space="preserve">La meta se reduce en el 50% frente a la meta inicial, toda vez que a pesar de la gestión realizada por parte de la DAE ante Notarias, Oficinas de Registro de Instrumentos Públicos, IGAC y Autoridades Territoriales; la dificultad presentada en este indicador, corresponde a la consecusión de los títulos y los demás documentos requeridos para dar continuidad con el procedimiento en el estudio preliminar de títulos. 
Aunado a lo anterior, es de mencionar que para recabar la información que corresponde al Estudio de Necesidad de la Tierra, se debe contar con los insumos relacionados para la visita técnica, entíendase: certificado del uso del uso, certificado expedido por la Corporación Regional competente, entre otros. Por tanto dichas limitaciones representan retrocesos en la ejecución completa del estudio de necesidad de la tierra, tanto como los estudios jurídicos preliminares.
Es de anotar, que estos Estudios se hacen con proyección a la compra de predios y/o mejoras para la vigencia 2022, en razón a que los cuatro (04) predios adquiridos para Comunidades Negras superaron el recurso apropiado en el rubro asignado.
</t>
  </si>
  <si>
    <t>Realizar avalúos comerciales</t>
  </si>
  <si>
    <t>La meta se reduce en un 40% teniendo en cuenta que, el avance del procedimiento depende de varias actividades que requieren el desplazamiento a territorio, como son:
El informe social para la adquisición de predios que determine la necesidad de la tierra y los levantamientos topográficos y agronómicos.
A lo anterior, se adiciona que las visitas a campo implican el desplazamiento aéreo y terrestre de los profesionales de la Dirección de Asuntos Étnicos y, para el caso de los avalúos, de los colaboradores del IGAC, lo cual no ha sido posible realizar de manera continua debido a los problemas de orden público en el territorio nacional. Por otra parte mencionar que si bien las restricciones asociadas a de movilidad y aislamiento entre otras medidas decretadas por el Gobierno Nacional a causa de la Emergencia Sanitaria por el COVID-19, han disminuido todavia implica ciertas limitaciones a la movilidad, impactando negativamente al convenio suscrito con el IGAC.</t>
  </si>
  <si>
    <t>Realizar aclaraciones de área</t>
  </si>
  <si>
    <t>Adquirir predios y/o mejoras</t>
  </si>
  <si>
    <t>Se reduce $3400 millones para incluirlo en:
$2.000 conv com negras (titulaciones)
$200 conv min cultura (titulaciones)
$200 comisiones (100 titulaciones y 100 delimitaciones)
$1.000 iniciativas (iniciativas)</t>
  </si>
  <si>
    <t>En el primer trimestre de la vigencia se toma la decisión de reducir el recurso de adquisición, con el fin de adicionar los recursos para el Convenio de Comunidades Negras y cofinanciacion de iniciativas comunitarias, pasando de una meta de 17 a 6; la cual fue aprobada y actualizada en el proyecto .La meta se reduce en un 88% teniendo en cuenta que los cuatro (04) predios adquiridos para Comunidades Negras superaron el recurso apropiado en el rubro asignado.</t>
  </si>
  <si>
    <t>Se reducen $3.400 millones para incluirlo en:
$2.000 conv com negras (titulaciones)
$200 conv min cultura (titulaciones)
$200 comisiones (100 titulaciones y 100 delimitaciones)
$1.000 iniciativas (iniciativas)</t>
  </si>
  <si>
    <t>Entregar  predios y/o mejoras a las comunidades negras</t>
  </si>
  <si>
    <t>Realizar Servicios de adquisición de tierras y/o mejoras</t>
  </si>
  <si>
    <t>La disminución del 34% en este indicador, obedece a que los cuatro (04) predios adquiridos para Comunidades Negras superaron el recurso apropiado en el rubro asignado.</t>
  </si>
  <si>
    <t>Registrar la adquisición ante la ORIP</t>
  </si>
  <si>
    <t xml:space="preserve">Brindar seguridad jurídica a las comunidades negras  en la dotación y tenencia de la tierra </t>
  </si>
  <si>
    <t>Territorios delimitados</t>
  </si>
  <si>
    <t>Priorizar las solicitudes de delimitación</t>
  </si>
  <si>
    <t>Estudios jurídicos y geográficos para delimitación del territorio elaborados</t>
  </si>
  <si>
    <t xml:space="preserve">Se reducen $20 millones de mano obra y se pasan a transporte de la misma actividad
</t>
  </si>
  <si>
    <t xml:space="preserve">Se reducen 20 millones de mano obra y se pasan a transporte de la misma actividad
</t>
  </si>
  <si>
    <t xml:space="preserve"> Se adicionan $20 millones de mano obra de la misma actividad y se adicionan 50 millones de Terrenos producto adquisiciones.  Se reducen 40 millones para pasar a Titulación</t>
  </si>
  <si>
    <t xml:space="preserve"> Se adicionan 20 millones de mano obra de la misma actividad y se adicionan 50 millones de Terrenos producto adquisiciones.  Se reducen 40 millones para transporte en titulación</t>
  </si>
  <si>
    <t>Realizar estudios jurídico y geográfico</t>
  </si>
  <si>
    <t>Realizar socialización de estudios</t>
  </si>
  <si>
    <t>Se reducen $11 millones</t>
  </si>
  <si>
    <t>Se reducen 11 millones</t>
  </si>
  <si>
    <t>Se adiciona $50 millones del insumo de terrenos del producto de adquisiciones</t>
  </si>
  <si>
    <t>Se adiciona 50 millones del insumo de terrenos del producto de adquisiciones.  Se reducen 20 mill y pasan a transporte titulación.</t>
  </si>
  <si>
    <t>Delimitar (mojones, vallas entre otros)</t>
  </si>
  <si>
    <t xml:space="preserve">Se reducen $25 millones de mano obra y se pasan a transporte de la misma actividad
</t>
  </si>
  <si>
    <t xml:space="preserve">Se reducen 25 millones de mano obra y se pasan a transporte de la misma actividad
</t>
  </si>
  <si>
    <t>Se adiciona los $25 millones de mano de obra de esta misma actividad</t>
  </si>
  <si>
    <t>Se adiciona los 25 millones de mano de obra de esta misma actividad</t>
  </si>
  <si>
    <t>Realizar estudio de diagnóstico de los conflictos</t>
  </si>
  <si>
    <t>Se adicionan $15 millones de titulaciones de mano de obra, practicar visitas técnicas para Convenio PNUD</t>
  </si>
  <si>
    <t>Realizar Servicios de mediación de resolución de conflictos Territoriales</t>
  </si>
  <si>
    <t>Se adicionan 15 millones de titulaciones de mano de obra, practicar visitas técnicas</t>
  </si>
  <si>
    <t>Ampliar el acceso de las comunidades negras a las iniciativas comunitarias</t>
  </si>
  <si>
    <t>Realizar la formulación de iniciativas comunitarias</t>
  </si>
  <si>
    <t>Realizar Servicios de apoyo financiero para iniciativas comunitarias</t>
  </si>
  <si>
    <t>Este indicador se incrementó en el 22%, teniendo en cuenta que existen 50 solicitudes para cofinanciar iniciativas comunitarias para consejos comunitarios de comunidades negras, con la finalidad de atender estas comunidades se hace necesario adicionar recursos para este componente, por cuanto se evidencia la necesidad de atención a las comunidades más vulnerables, con desabastecimiento de seguridad alimentaria, y han presentado ante la DAE solicitudes de este proyecto para sus territorios formalizados y que no han sido objeto de atención en las vigencias anteriores.  Es importante aclarar que con la adicion de los recursos se van a apoyar solamente dos consejos comunitarios más; debido a que se tenía contemplada dos comunidades más que pertenecían al mismo consejo comunitario por lo tanto solo se cuenta una. Adicionalmente debido a los incrementos en los precios por la situación actual del país no fue posible contar con más recursos ára más cofinanciaciones; sin embargo, la meta del número de familias si se cumple y se comprometen el 100% de recursos asignados.</t>
  </si>
  <si>
    <t xml:space="preserve">Cofinanciar iniciativas comunitarias con enfoque diferencial étnico </t>
  </si>
  <si>
    <t>Se adicionan $1.000 millones que se disminuyeron del insumo de Terrenos</t>
  </si>
  <si>
    <t>Se adicionan 1000 millones que se disminuyeron el insumo de Terrenos</t>
  </si>
  <si>
    <t>Realizar el seguimiento a la ejecución de las iniciativas</t>
  </si>
  <si>
    <t>Se adicionan $20 millones de titulaciones, practicar visitas</t>
  </si>
  <si>
    <t>El ajuste se debe a que la mayoría de las comunidades negras están ubicadas en la costa pacífica y en esta zona las condiciones de orden público han impedido el traslado del equipo de Iniciativas Comunitarias y los desplazamientos de los representantes legales a las oficinas bancarias para realizar los trámites correspondientes.</t>
  </si>
  <si>
    <t>Realizar Desembolsos de cofinanciación realizados</t>
  </si>
  <si>
    <t>Se adicionan 20 millones de titulaciones, practicar visitas</t>
  </si>
  <si>
    <t>Mejoramiento Capacidad de Gestión Administrativa de la Agencia Nacional de Tierras Nacional</t>
  </si>
  <si>
    <t xml:space="preserve">	2020011000110 </t>
  </si>
  <si>
    <t>Mejorar la capacidad de la gestión administrativa de la Agencia Nacional de Tierras</t>
  </si>
  <si>
    <t>Fortalecer la planeación estratégica, habilidades y mecanismos de administración en la Agencia</t>
  </si>
  <si>
    <t xml:space="preserve">Documentos de planeación </t>
  </si>
  <si>
    <t xml:space="preserve">Documentos de planeación realizados </t>
  </si>
  <si>
    <t>12
La meta que se reporta en la celda anterior correponde a la meta del horizonte del proyecto, por lo tanto, se modifica la meta para la vigencia 2021</t>
  </si>
  <si>
    <t>Realizar la formulación de la planeación estratégica, planes y programas articulados con el PND</t>
  </si>
  <si>
    <t>Se ajustan los valores de las actividades de acuerdo a la cadena de valor actualizada el 16 de abril de 2021 en el SUIFP</t>
  </si>
  <si>
    <t xml:space="preserve">Desarrollar las tareas estratégicas que se requieran en la dirección general </t>
  </si>
  <si>
    <t>Informe de gestión elaborado</t>
  </si>
  <si>
    <t>Fue necesrio contar con mano de obra especializada adicional en la Dirección General que apoye en la ejecución y seguimiento de los planes y programas estratégicos de la Agencia en las ciudades donde se hace presencia, lo cual es necesario para cumplir con las metas establecidas en el plan estratégico de la Agencia orientado al cumplimiento del PND para la vigencia 2021</t>
  </si>
  <si>
    <t>Dirección General</t>
  </si>
  <si>
    <t>Desarrollar alianzas nacionales e internacionales que contribuyan al cumplimiento de actividades misionales y el objetivo misional de la entidad.</t>
  </si>
  <si>
    <t>Convenios firmados</t>
  </si>
  <si>
    <t>Ejecutar las acciones formuladas en los planes y programas de la entidad</t>
  </si>
  <si>
    <t>Preparar, consolidar y presentar el anteproyecto de presupuesto, en coordinación con Secretaría General .</t>
  </si>
  <si>
    <t>Anteproyecto aprobado</t>
  </si>
  <si>
    <t xml:space="preserve">Número </t>
  </si>
  <si>
    <t>Se redistribuyen los recursos de la oficina de planeación atendiendo las necesidades de contratación de cada uno de los frentes de acción.
Con la suscripción de los contratos se evidenció un saldo a favor del proyecto por valor de $11.610.152 que fueron dispuestos para el reforzamiento de las actividades de otras areas.</t>
  </si>
  <si>
    <t>Oficina de Planeación</t>
  </si>
  <si>
    <t>Gestionar la formulación, actualización y seguimiento a los proyectos de inversión y adelantar los trámites a través de las plataformas SUIFP, MGA, SPI y SIIF</t>
  </si>
  <si>
    <t>Fichas EBI Actualizadas  y publicadas</t>
  </si>
  <si>
    <t>Ejecutar iniciativas estratégicas adicionales de la Dirección General de la ANT, Presidencia, Ministerio de Agricultura y otras partes interesadas.</t>
  </si>
  <si>
    <t>Iniciativas estratégicas ejecutadas</t>
  </si>
  <si>
    <t xml:space="preserve">Administrar la batería de indicadores de gestión de la Entidad </t>
  </si>
  <si>
    <t xml:space="preserve">Informes Institucionales elaborados </t>
  </si>
  <si>
    <t>Apoyar la revisión de solicitudes, trámites y requerimientos relacionados con el proceso de planeación</t>
  </si>
  <si>
    <t>Solicitudes atendidas</t>
  </si>
  <si>
    <t>Estructurar los informes de gestión y rendición de cuentas para ser presentados a la ciudadanía</t>
  </si>
  <si>
    <t>Informes aprobados</t>
  </si>
  <si>
    <t>Ejercer la Secretaría Técnica del Consejo Directivo</t>
  </si>
  <si>
    <t>Actas aprobadas</t>
  </si>
  <si>
    <t>Divulgar y desarrollar las acciones de la planeación estratégica, planes y programas en las sedes de la ANT</t>
  </si>
  <si>
    <t>Emitir boletines de prensa para la difusión en medios de comunicación.</t>
  </si>
  <si>
    <t>Boletines elaborados</t>
  </si>
  <si>
    <t>No aplica</t>
  </si>
  <si>
    <t>Dirección General - Comunicaciones</t>
  </si>
  <si>
    <t>Publicar boletines de prensa en medios de comunicación y tener un monitoreo diario en medios.</t>
  </si>
  <si>
    <t>Boletines replicados por los medios de comunicación</t>
  </si>
  <si>
    <t>Publicar campañas de información, en los canales digitales de la Agencia Nacional de Tierras.</t>
  </si>
  <si>
    <t>Campañas difundidas en las redes sociales</t>
  </si>
  <si>
    <t>Producir contenidos audiovisuales para difundir en medios digitales, redes sociales y medios de comunicación.</t>
  </si>
  <si>
    <t>Video clips elaborados</t>
  </si>
  <si>
    <t>Diseñar piezas gráficas para redes sociales de la Agencia Nacional de Tierras.</t>
  </si>
  <si>
    <t>Piezas gráficas diseñadas</t>
  </si>
  <si>
    <t>Actualizar la Estrategia de Comunicaciones de la ANT.</t>
  </si>
  <si>
    <t>Estrategia de comunicaciones  socializada</t>
  </si>
  <si>
    <t>Producir Contenido Periodístico en la página de la Agencia Nacional de Tierras.</t>
  </si>
  <si>
    <t>Contenido periodístico publicado en la página web</t>
  </si>
  <si>
    <t xml:space="preserve">Realizar monitoreo de la Redes Sociales (Facebook, Twitter, Instagram y YouTube). </t>
  </si>
  <si>
    <t>Informe de monitoreo</t>
  </si>
  <si>
    <t>Servicio de Educación Informal para la Gestión Administrativa</t>
  </si>
  <si>
    <t>Personas capacitadas</t>
  </si>
  <si>
    <t>400
La meta que se reporta en la celda anterior correponde a la meta del horizonte del proyecto, por lo tanto, se modifica la meta para la vigencia 2021</t>
  </si>
  <si>
    <t>Fortalecer la gestión de competencias en la ANT frente a las necesidades y objetivos institucionales.</t>
  </si>
  <si>
    <t>Diseñar y aprobar el Plan Estratégico de Talento Humano</t>
  </si>
  <si>
    <t>Plan Publicado</t>
  </si>
  <si>
    <t>La disminución del presupuesto de esta actividad obedece a que luego del análisis de las actividades es pertinente el traslado de la Prestación de servicios de actividades de talleres de gestión competencias a nivel nacional, donde se implementa las acciones y herramientas para la gestión del conocimiento. Es importante resaltar que la contratación es trasladada a otra actividad lo cual, continua en ejecución lo que permitirá el cumplimiento de la meta proyectada en el producto.</t>
  </si>
  <si>
    <t>Subdirector(a) de Talento Humano</t>
  </si>
  <si>
    <t>Implementar el Plan Estratégico de Talento Humano</t>
  </si>
  <si>
    <t xml:space="preserve">Informe de implementación elaborado </t>
  </si>
  <si>
    <t>Implantar acciones y herramientas para consolidar la gestión del conocimiento administrativo y misional</t>
  </si>
  <si>
    <t>Diseñar y aprobar el Plan de Bienestar e Incentivos Institucionales</t>
  </si>
  <si>
    <t>Se aumentó el valor de esta actividad con el fin de realizar el contrato Prestación de servicios de actividades de talleres de gestión competencias a nivel nacional a la actividad, por tener como objeto relacionado a la implementación de acciones y herramientas para la gestión del conocimiento en la Agencia.</t>
  </si>
  <si>
    <t>Realizar Informe Final de Ejecución del Plan de Bienestar e Incentivos Institucionales</t>
  </si>
  <si>
    <t>Informe final de ejecución elaborado</t>
  </si>
  <si>
    <t xml:space="preserve">Realizar eventos de capacitación en gestión administrativa y misional </t>
  </si>
  <si>
    <t>Diseñar y aprobar el Plan Institucional de Formación y Capacitación</t>
  </si>
  <si>
    <t>Realizar Informe Final de Ejecución del Plan Institucional de Formación y Capacitación</t>
  </si>
  <si>
    <t>Planeación y acompañamiento a cada una de las áreas de la Agencia para la ejecución de los eventos a nivel nacional.</t>
  </si>
  <si>
    <t>Eventos realizados</t>
  </si>
  <si>
    <t>Fortalecer la implementación de los sistemas de gestión y políticas de MIPG en la Agencia</t>
  </si>
  <si>
    <t>Servicio de Implementación Sistemas de Gestión</t>
  </si>
  <si>
    <t>Sistema de Gestión implementado</t>
  </si>
  <si>
    <t>0,5
La meta que se reporta en la celda anterior correponde a la meta del horizonte del proyecto, por lo tanto, se modifica la meta para la vigencia 2021</t>
  </si>
  <si>
    <t>Actividad 3.1. Implementar las políticas y operación del MIPG, articulando los procesos de la ANT</t>
  </si>
  <si>
    <t xml:space="preserve">Diseñar y aprobar el Plan de Trabajo Anual en Seguridad y Salud en el Trabajo  </t>
  </si>
  <si>
    <t>Se disminuye le costo, dado los que los recursos humanos requeridos fueron asignados de la planta de personal de la ANT</t>
  </si>
  <si>
    <t xml:space="preserve">Realizar Informe Final de Ejecución del Plan de Trabajo Anual en Seguridad y Salud en el Trabajo  </t>
  </si>
  <si>
    <t>Realizar seguimiento a los temas administrativos de la Agencia, relacionados con la ordenación de gasto, contratación, PQRDS y planeación de la Secretaría General en pro de la buena gestión de los proyectos de inversión</t>
  </si>
  <si>
    <t xml:space="preserve">Se aumentó el valor de esta actividad con el fin de realizar contratos de Prestación de servicios requeridos para realizar las actividades dentre de la Secretaría General. Adiconalmente, se asignaron recursos para los servicios de desplazamientos en el país. </t>
  </si>
  <si>
    <t>Secretaría General</t>
  </si>
  <si>
    <t>Administrar y gestionar la infraestructura tecnológica de la ANT para su adecuado funcionamiento</t>
  </si>
  <si>
    <t xml:space="preserve">Se aumentó el valor con el fin de contar con servicios especializados de tecnológia para los diferentes sistemas de la ANT </t>
  </si>
  <si>
    <t>Prestar el servicio de atención al ciudadano mediante los canales de comunicación institucionales</t>
  </si>
  <si>
    <t>Informes de seguimiento a la gestión elaborados</t>
  </si>
  <si>
    <t>De acuerdo al proceso contractual realizado en colombia compra eficiente se obtuvo un menor valor de los servicios contratados para atención al ciudadano</t>
  </si>
  <si>
    <t>Desarrollar y fortalecer el proceso de la Gestión Disciplinaria de la Agencia Nacional de Tierras</t>
  </si>
  <si>
    <t>Se didminuye el valor para la Gestión Disciplinaria dado que los servicios especializados presentaron un velor menor al programado.</t>
  </si>
  <si>
    <t>Realizar el seguimiento a la ejecución financiera</t>
  </si>
  <si>
    <t>Informes de gestión elaborados</t>
  </si>
  <si>
    <t>Se aumentó el valor con el fin de contar con servicios especializados y de apoyo en la Subdirección Administrativa y Financiera y demás servicios administrativos requeridos para el funcionamiento de la ANT.</t>
  </si>
  <si>
    <t>Subdirección Administrativa y Financiera</t>
  </si>
  <si>
    <t>Diseñar el diagnostico para la implementación del Sistema de Gestión Ambiental</t>
  </si>
  <si>
    <t>Documento diseñado</t>
  </si>
  <si>
    <t>Desarrollar y fortalecer el proceso precontractual, contractual y de liquidaciones de la Agencia Nacional de Tierras, así como administrar instrumentos y plataformas asociadas al registro, consolidación y reporte de la información contractual.</t>
  </si>
  <si>
    <t>Informes de Gestión Contractual elaborado</t>
  </si>
  <si>
    <t>Coordinación para la Gestión Contractual</t>
  </si>
  <si>
    <t>Sistematizar, analizar y preparar la información en materia de gestión institucional</t>
  </si>
  <si>
    <t>Informes de gestión institucional elaborados
*(documento con categoría de información publica reservada)</t>
  </si>
  <si>
    <t>Oficina del Inspector de la Gestión de Tierras</t>
  </si>
  <si>
    <t>Elaborar el informe institucional de la ANT para Presidencia de la República</t>
  </si>
  <si>
    <t>Socializar con Áreas de interés la Guía para el cumplimiento de la Ley 1712 de 2014 (Ley de Transparencia y del Derecho de Acceso a la Información Pública) por parte de la ANT.</t>
  </si>
  <si>
    <t>Socializaciones realizadas</t>
  </si>
  <si>
    <t>Hacer seguimiento a la implementación de la Guía la Ley 1712 de 2014 (Ley de Transparencia y del Derecho de Acceso a la Información Pública) por parte de la ANT.</t>
  </si>
  <si>
    <t>Informes de seguimiento elaborados</t>
  </si>
  <si>
    <t>Hacer seguimiento a los índices de Transparencia de la ANT a partir de los indicadores propuestos en el Instrumento de Política en materia de Transparencia.</t>
  </si>
  <si>
    <t>Hacer seguimiento a la implementación de la Estrategia para la Prevención y Lucha contra la Corrupción.</t>
  </si>
  <si>
    <t>Capacitar a los equipos de trabajo de las Áreas de interés, para la prevención y lucha contra la corrupción.</t>
  </si>
  <si>
    <t>Capacitaciones realizadas</t>
  </si>
  <si>
    <t>Elaborar y gestionar la publicación de piezas comunicativas para la prevención y lucha contra la corrupción, en diferentes medios de comunicación.</t>
  </si>
  <si>
    <t xml:space="preserve">Piezas comunicativas elaboradas </t>
  </si>
  <si>
    <t>Actualizar documentos metodológicos para el monitoreo a los riesgos de corrupción.</t>
  </si>
  <si>
    <t>Realizar monitoreos al Mapa de riesgos de corrupción.</t>
  </si>
  <si>
    <t xml:space="preserve">Informes de monitoreo elaborados </t>
  </si>
  <si>
    <t>Elaborar diagnóstico a procedimientos misionales de la Agencia, para determinar potenciales riesgos de corrupción.</t>
  </si>
  <si>
    <t>Documento de diagnostico elaborado</t>
  </si>
  <si>
    <t xml:space="preserve">Dar trámite a las denuncias recibidas en la OIGT, incluyendo verificación de información, traslados por competencia, e interponer actuaciones penales, fiscales, disciplinarias o administrativas, internas o externas a las que haya lugar.  </t>
  </si>
  <si>
    <t>Denuncias tramitadas</t>
  </si>
  <si>
    <t>Elaborar el Informe de denuncias y seguimiento a irregularidades.</t>
  </si>
  <si>
    <t>Informe de Denuncias y seguimiento a irregularidades elaborado</t>
  </si>
  <si>
    <t>Elaborar un Protocolo para atención de denuncias asociadas a casos por falsos tramitadores.</t>
  </si>
  <si>
    <t>Protocolo elaborado</t>
  </si>
  <si>
    <t>Realizar la vigilancia sobre los procesos, judiciales, administrativos y penales en que la Agencia sea parte o tercera interesada</t>
  </si>
  <si>
    <t>Procesos vigilados (Reporte E-Kogui)</t>
  </si>
  <si>
    <t>Se presentó un aumento de los recursos de acuerdo a las necesidades presentadas por la dependencia, por valor de $360.000.000. Asignación inicial $2.650.000.000. Asignación final $3.010.000.000</t>
  </si>
  <si>
    <t xml:space="preserve">Oficina Jurídica </t>
  </si>
  <si>
    <t>Determinar la viabilidad jurídica de los procedimientos de compra directa de predios y mejoras</t>
  </si>
  <si>
    <t>Viabilidades Jurídicas de Compras radicadas</t>
  </si>
  <si>
    <t>Atender las diferentes consultas de orden jurídico, solicitadas por las áreas de la Entidad y conceptuar sobre sus actos administrativos</t>
  </si>
  <si>
    <t>Viabilidades y Conceptos Jurídicos Internos radicados</t>
  </si>
  <si>
    <t>Atender la solicitud de conceptos jurídicos solicitados por los particulares (Derecho de Petición - Concepto)</t>
  </si>
  <si>
    <t>Conceptos Jurídicos Externos expedidos</t>
  </si>
  <si>
    <t xml:space="preserve">Seguimiento e implementación de la Política de Prevención del Daño Antijurídico </t>
  </si>
  <si>
    <t>Atender, responder y realizar seguimiento de acciones constitucionales de procesos en los que sea vinculada la Entidad</t>
  </si>
  <si>
    <t>Reporte de Acciones Constitucionales atendidas</t>
  </si>
  <si>
    <t>Sustanciación, control, vigilancia y representación judicial y extrajudicial en los procesos en los que la Agencia sea parte o tercera interesada</t>
  </si>
  <si>
    <t xml:space="preserve">Reporte de Audiencias Judiciales Asistidas  </t>
  </si>
  <si>
    <t>Reporte Procesos judiciales tramitadas</t>
  </si>
  <si>
    <t>Actividad 3.2. Realizar la evaluación  y ajustes requeridos a la implementación de las políticas y operación del MIPG y los procesos institucionales de la ANT</t>
  </si>
  <si>
    <t>Gestionar la Publicación del Programa - Plan Anual de Auditoría vigencia 2021</t>
  </si>
  <si>
    <t>Programa - Plan Anual de Auditoría Publicado en Intranet</t>
  </si>
  <si>
    <t xml:space="preserve">Se presentó una disminución de los recursos de acuerdo a las necesidades presentadas por la dependencia </t>
  </si>
  <si>
    <t>Oficina de Control Interno</t>
  </si>
  <si>
    <t>Realizar  Auditorías Internas de acuerdo con lo establecido  en el Plan Anual de Auditoría</t>
  </si>
  <si>
    <t>Informes de resultados , enviados a Dirección General y publicados en página Web</t>
  </si>
  <si>
    <t>Presentar los Informes de ley (obligatorios, de acuerdo con lo establecido en la normatividad vigente)</t>
  </si>
  <si>
    <t>Realizar actividades de seguimiento a la gestión institucional, de acuerdo con el Plan Anual de Auditoría.</t>
  </si>
  <si>
    <t>Informes de resultados enviados a Dirección General y publicados y/o soportes de seguimiento (correos electrónicos)</t>
  </si>
  <si>
    <t>Atender los requerimientos de asesoría y acompañamiento solicitados por las dependencias.</t>
  </si>
  <si>
    <t>Soporte de asesoría y acompañamiento (Listados de Asistencia, correos electrónicos,  actas, comunicados)</t>
  </si>
  <si>
    <t>Atender y/o acompañar las auditorías externas y/o visitas administrativas de Entes de Control Externos.</t>
  </si>
  <si>
    <t>Informe Oficina de Control Interno</t>
  </si>
  <si>
    <t>Realizar acciones para el fomento de la cultura de autocontrol, de acuerdo con el Plan Anual de Auditorias</t>
  </si>
  <si>
    <t>Soporte de la actividad (Listados de asistencias, publicaciones, memorias y/o material de capacitaciones)</t>
  </si>
  <si>
    <t>Diseñar y coordinar la administración de los Riesgos de Gestión de la ANT (SCI - MECI)</t>
  </si>
  <si>
    <t>Procesos con riesgos administrados y actualizados</t>
  </si>
  <si>
    <t>Se presentó una disminución de los recursos de acuerdo a las necesidades presentadas por la dependencia</t>
  </si>
  <si>
    <t>Orientar la implementación del Sistema de Gestión de la Calidad (ISO 9001)</t>
  </si>
  <si>
    <t>Plan de implementación ejecutado</t>
  </si>
  <si>
    <t>Apoyar de desarrollo y sostenimiento del Sistema Integrado de Planeación y Gestión (MIPG)</t>
  </si>
  <si>
    <t>Plan  ejecutado</t>
  </si>
  <si>
    <t>Ejercer la Secretaría Técnica del Comité Institucional de Gestión y Desempeño</t>
  </si>
  <si>
    <t>Actas de Comité G y D elaboradas</t>
  </si>
  <si>
    <t>Adecuación y mejoramiento de la infraestructura física de la Agencia Nacional de Tierras a nivel Nacional</t>
  </si>
  <si>
    <t>Adecuar la infraestructura física de la Agencia Nacional de Tierras</t>
  </si>
  <si>
    <t>META 2021</t>
  </si>
  <si>
    <t>Mejorar, asegurar y dotar las instalaciones físicas donde la Agencia Nacional de Tierras adelanta su operación a nivel nacional.</t>
  </si>
  <si>
    <t>Sedes adecuadas</t>
  </si>
  <si>
    <t xml:space="preserve">Adelantar proceso de identificación de las necesidades de reparación y adecuación de los mismos con su respectivo seguimiento. </t>
  </si>
  <si>
    <t>Realizar las visitas y diseños de adecuaciones, reparaciones y mantenimientos de las sedes de la ANT</t>
  </si>
  <si>
    <t>Informe de necesidades elaborado</t>
  </si>
  <si>
    <t>31/06/2021</t>
  </si>
  <si>
    <t xml:space="preserve">Adquirir los insumos para adelantar las adecuaciones y reparaciones. </t>
  </si>
  <si>
    <t xml:space="preserve">Realizar las adecuaciones, mantenimientos y reparaciones en las sedes de la ANT, incluyendo los elementos requeridos </t>
  </si>
  <si>
    <t>Informes de gestión elaborado</t>
  </si>
  <si>
    <t>Realizar las actividades relacionadas con las adecuaciones, mantenimientos y reparaciones, así como garantizar la adecuada gestión administrativa de las sedes donde adelanta su operación la ANT.</t>
  </si>
  <si>
    <t xml:space="preserve">Adquirir el servicio integrado de dotación de
mobiliario según las necesidades de elementos establecidos. </t>
  </si>
  <si>
    <t>Gestión Integral del Fondo Documental de la Agencia Nacional de Tierras</t>
  </si>
  <si>
    <t>Normalizar la disponibilidad archivística de los expedientes documentales de la Agencia de manera centralizada con los estándares de seguridad necesarios, cumpliendo con los lineamientos técnicos requeridos.</t>
  </si>
  <si>
    <t>Intervenir el fondo documental de la Agencia Nacional de Tierras bajo los criterios técnicos legales vigentes en cuanto a la gestión documental.</t>
  </si>
  <si>
    <t>Archivo Histórico Inventariado</t>
  </si>
  <si>
    <t>Documentos inventariados</t>
  </si>
  <si>
    <t>Depurar y Clasificar el fondo documental de la Agencia. Licitación publica</t>
  </si>
  <si>
    <r>
      <t>Realizar  la depuración y clasificación del fondo documental (</t>
    </r>
    <r>
      <rPr>
        <sz val="10"/>
        <color rgb="FFFF0000"/>
        <rFont val="Arial Narrow"/>
        <family val="2"/>
      </rPr>
      <t>1200</t>
    </r>
    <r>
      <rPr>
        <sz val="10"/>
        <rFont val="Arial Narrow"/>
        <family val="2"/>
      </rPr>
      <t xml:space="preserve"> Metros Lineales) - Titulación de baldíos</t>
    </r>
  </si>
  <si>
    <t>Metros Lineales intervenidos</t>
  </si>
  <si>
    <t xml:space="preserve">Se solicita modificación debido a que el estudio de mercado realizado para el proceso precontractual del contrato de organización, digitalización y migración especializada para los documentos entregados por el INCODER se evidenció que el presupuesto asignado para la vigencia 2021 solo alcanza para cumplir con 1200 ml. </t>
  </si>
  <si>
    <t>Digitalizar el total de los expedientes que aun no se encuentran en formato digital.</t>
  </si>
  <si>
    <t>Migrar el total del fondo documental de la Agencia en el Sistema de Gestión Documental</t>
  </si>
  <si>
    <t>Informe de ejecución elaborado</t>
  </si>
  <si>
    <t>En atención a la modificación de la anterior subactividad se solicita el cambio de la descripción de esta subactividad a 1200 ml.</t>
  </si>
  <si>
    <t>Implementar la Política de Gestión Documental en la Agencia Nacional de Tierras</t>
  </si>
  <si>
    <t>Documentos de lineamientos técnicos</t>
  </si>
  <si>
    <t xml:space="preserve">Documentos de lineamientos técnicos </t>
  </si>
  <si>
    <t>Formular o actualizar Instrumentos Archivísticos</t>
  </si>
  <si>
    <t xml:space="preserve">Presentar el Instrumento Archivístico (TRD) ante el Archivo General de la Nación </t>
  </si>
  <si>
    <t>Informe TRD presentado</t>
  </si>
  <si>
    <t>Implementar Instrumentos Archivísticos</t>
  </si>
  <si>
    <t>Implementar los Instrumentos Archivísticos (PINAR, PGD Y SIC)</t>
  </si>
  <si>
    <t>Informes de implementación elaborados</t>
  </si>
  <si>
    <t>Desarrollar las actividades de implementación del SGDEA establecidas para la vigencia 2021.</t>
  </si>
  <si>
    <t>Informe de avances de implementación elaborado</t>
  </si>
  <si>
    <t xml:space="preserve"> Servicio de gestión documental</t>
  </si>
  <si>
    <t>Documentos tramitados</t>
  </si>
  <si>
    <t>Administrar integralmente el Fondo documental de la Agencia</t>
  </si>
  <si>
    <t>Recepcionar, registrar, radicar, clasificar, digitalizar, alistar y distribuir las comunicaciones oficiales.</t>
  </si>
  <si>
    <t>Informe de comunicaciones oficiales gestionadas elaborado</t>
  </si>
  <si>
    <t xml:space="preserve">Realizar el proceso de seguimiento y control de Gestión Documental - Archivo gestión de las dependencias </t>
  </si>
  <si>
    <t>Actas de visita de seguimiento elaboradas</t>
  </si>
  <si>
    <t>Realizar inventario del archivo central (CAN y Bodega Américas)</t>
  </si>
  <si>
    <t>FUID elaborado</t>
  </si>
  <si>
    <r>
      <rPr>
        <b/>
        <sz val="10"/>
        <rFont val="Arial Narrow"/>
        <family val="2"/>
      </rPr>
      <t>Cambio unidad de medida:</t>
    </r>
    <r>
      <rPr>
        <sz val="10"/>
        <rFont val="Arial Narrow"/>
        <family val="2"/>
      </rPr>
      <t xml:space="preserve"> Porcentaje %
</t>
    </r>
    <r>
      <rPr>
        <b/>
        <sz val="10"/>
        <rFont val="Arial Narrow"/>
        <family val="2"/>
      </rPr>
      <t xml:space="preserve">Meta: </t>
    </r>
    <r>
      <rPr>
        <sz val="10"/>
        <rFont val="Arial Narrow"/>
        <family val="2"/>
      </rPr>
      <t>15%</t>
    </r>
  </si>
  <si>
    <t>Es necesario contar con datos que referencien la gestión realizada versus el universo total de documentos a inventariar y la medición porcentual permite obtener una descripción detallada de los avances resultado de las actividades programadas.</t>
  </si>
  <si>
    <t>Adelantar la Conservación del Fondo Documental</t>
  </si>
  <si>
    <t>Realizar el saneamiento ambiental en las áreas de los archivos físicos de la ANT</t>
  </si>
  <si>
    <t>Saneamientos ambientales realizados</t>
  </si>
  <si>
    <t>De acuerdo con el análisis que se hace a las instalaciones de los archivos de gestión documental y a partir de los lineamientos establecidos dentro del SIC, se determina que de acuerdo con el tiempo establecido para la ejecución de la actividad, se realizará una intervención de saneamiento programados para la vigencia 2021, teniendo en cuenta que lo anterior no afecta la gestión documental de la ANT.</t>
  </si>
  <si>
    <t>Disponer de los equipos requeridos para la implementación de la estrategia</t>
  </si>
  <si>
    <t xml:space="preserve">Brindar los equipos requeridos para la Gestión Documental </t>
  </si>
  <si>
    <t>Informes de ejecución elaborado</t>
  </si>
  <si>
    <t>Llevar a cabo la Implementación de firmas digitales</t>
  </si>
  <si>
    <t>Adquirir e implementar las firmas digitales en los aplicativos ORFEO, Klic y SIT de la ANT</t>
  </si>
  <si>
    <t>Firma digital implementada</t>
  </si>
  <si>
    <t>Secretaría General - Soporte Tecnológico</t>
  </si>
  <si>
    <t>DIMENSIÓN MIPG</t>
  </si>
  <si>
    <t>Actividad</t>
  </si>
  <si>
    <t>Ajuste Producto Entregable</t>
  </si>
  <si>
    <t>Periodicidad</t>
  </si>
  <si>
    <t>Fuente del recurso</t>
  </si>
  <si>
    <t>Política Direccionamiento Estratégico</t>
  </si>
  <si>
    <t>Orientar la formulación y aprobación del Plan de Acción</t>
  </si>
  <si>
    <t>Plan de acción aprobado y publicado</t>
  </si>
  <si>
    <t>Inversión/Funcionamiento</t>
  </si>
  <si>
    <t>Planeación</t>
  </si>
  <si>
    <t>Hacer seguimiento a la Ejecución Presupuestal y Plan de Acción</t>
  </si>
  <si>
    <t>Actas e informes elaborados</t>
  </si>
  <si>
    <t>Política Gestión del Talento Humano</t>
  </si>
  <si>
    <t>Hacer campañas de difusión sobre Control Interno Disciplinario</t>
  </si>
  <si>
    <t>Capacitaciones a funcionarios realizadas 
(Listas de asistencia, memorias de la capacitación y evaluaciones)</t>
  </si>
  <si>
    <t xml:space="preserve">Funcionamiento </t>
  </si>
  <si>
    <t>Secretaría General
Control Interno Disciplinario</t>
  </si>
  <si>
    <t>Banners preventivos publicados en los diferentes canales de la Agencia</t>
  </si>
  <si>
    <t>Diseñar y aprobar el Plan Anual de Vacantes</t>
  </si>
  <si>
    <t>Plan Anual de Vacantes formulado y publicado</t>
  </si>
  <si>
    <t>Implementar el Plan Anual de Vacantes</t>
  </si>
  <si>
    <t>Informe de implementación elaborado</t>
  </si>
  <si>
    <t>Diseñar y aprobar el Plan de Previsión de Recursos Humanos</t>
  </si>
  <si>
    <t>Plan de Previsión de Recursos Humanos formulado  y publicado</t>
  </si>
  <si>
    <t>Gestionar el soporte y mantenimiento del aplicativo Meta4 - SIGEP Nómina</t>
  </si>
  <si>
    <t>Informe de supervisión final elaborado</t>
  </si>
  <si>
    <t>Elaborar la programación de liquidación y pago de nómina</t>
  </si>
  <si>
    <t>Cronograma de liquidación y pago de la nómina elaborado</t>
  </si>
  <si>
    <t>Elaborar la liquidación de nómina</t>
  </si>
  <si>
    <t>Reporte liquidación de nómina elaborado</t>
  </si>
  <si>
    <t>Subdirector(a) de Talento Humano/ Subdirección Administrativa y Financiera</t>
  </si>
  <si>
    <t>Gestionar las situaciones administrativas</t>
  </si>
  <si>
    <t xml:space="preserve">Reporte situaciones administrativas tramitadas </t>
  </si>
  <si>
    <t>Política Gestión Presupuestal y Eficiencia del Gasto Público</t>
  </si>
  <si>
    <t>Consolidación, actualización y reporte del Plan Anual de Adquisiciones de Bienes y Servicios de la Agencia</t>
  </si>
  <si>
    <t>Plan Anual de Adquisiciones actualizado y publicado en página web y SECOP II</t>
  </si>
  <si>
    <t>Seguimiento del Plan Anual de Adquisiciones de Bienes y Servicios de la Agencia</t>
  </si>
  <si>
    <t>Informe de seguimiento elaborado</t>
  </si>
  <si>
    <t>Realizar el seguimiento, control y ajustes requeridos en los procesos presupuestales y contables de la Agencia.</t>
  </si>
  <si>
    <t>Estados contables ajustados a la realidad de su ejecución / Informe de arqueos de caja menor elaborados</t>
  </si>
  <si>
    <t xml:space="preserve">Estados Financieros elaborados </t>
  </si>
  <si>
    <t xml:space="preserve">Modificación se requiere ajustar el producto entregable a Estados Financieros toda vez que, este documento permite evidenciar en conjunto el seguimiento, control y ajuste a los procesos presupuestales y contables de la Agencia. </t>
  </si>
  <si>
    <t>Realizar capacitaciones enfocadas en el proceso de Gestión Financiera a los colaboradores de la ANT</t>
  </si>
  <si>
    <t>Capacitaciones realizadas
(Listado de asistencia)</t>
  </si>
  <si>
    <t>Elaborar el programa de Plan Anual de Cuentas (PAC)</t>
  </si>
  <si>
    <t xml:space="preserve">Acto Administrativo suscrito del PAC </t>
  </si>
  <si>
    <t>Realizar el levantamiento de inventario de los bienes muebles de la ANT</t>
  </si>
  <si>
    <t>Inventario actualizado</t>
  </si>
  <si>
    <t>Realizar los procesos de contratación para la prestación de servicio de aseo y cafetería.</t>
  </si>
  <si>
    <t>Prestación del servicio de aseo y cafetería (Contrato ejecutado)</t>
  </si>
  <si>
    <t>Realizar los procesos de contratación para la prestación del servicio de vigilancia y seguridad privada</t>
  </si>
  <si>
    <t>Prestación del servicio de vigilancia y seguridad privada 
(Contrato ejecutado)</t>
  </si>
  <si>
    <t>Elaborar informes de austeridad en el gasto</t>
  </si>
  <si>
    <t>Informes elaborados</t>
  </si>
  <si>
    <t xml:space="preserve">Política Gestión del Modelo de Atención </t>
  </si>
  <si>
    <t>Gestionar las PQRSDF, en las etapas de recepción, reparto y solución por parte del área encargada de la PQRSDF.</t>
  </si>
  <si>
    <t>Reportes de seguimiento a la gestión de las PQRSDF elaborados</t>
  </si>
  <si>
    <t>Política Gestión Documental</t>
  </si>
  <si>
    <t>Gestionar la numeración de las resoluciones, autos y circulares de la Agencia Nacional de Tierras y transferirlas al Grupo de Gestión Documental</t>
  </si>
  <si>
    <t>FUID elaborado y presentado</t>
  </si>
  <si>
    <t xml:space="preserve">Transparencia, acceso a la información publica y lucha contra la corrupción </t>
  </si>
  <si>
    <t xml:space="preserve">Elaborar, socializar y publicar el Mapa de riesgos de corrupción </t>
  </si>
  <si>
    <t>Mapa de riesgos de corrupción elaborado y publicado en pagina web</t>
  </si>
  <si>
    <t>Tramitar las solicitudes de modificación al Mapa de riesgos de corrupción presentadas por las dependencias y publicar versión actualizada.</t>
  </si>
  <si>
    <t>Actualizaciones en página Web</t>
  </si>
  <si>
    <t>Realizar recomendaciones institucionales para fortalecimiento y mejoramiento del Mapa de riesgos de corrupción.</t>
  </si>
  <si>
    <t>Informe de recomendaciones elaborado</t>
  </si>
  <si>
    <t>Elaborar, socializar y publicar el Plan Anticorrupción y de Atención al Ciudadano institucional</t>
  </si>
  <si>
    <t>Plan Anticorrupción y de Atención al Ciudadano PAAC elaborado y publicado en pagina web.</t>
  </si>
  <si>
    <t>Tramitar las solicitudes de modificación al PAAC presentadas por las dependencias y publicar versión actualizada.</t>
  </si>
  <si>
    <t>Realizar recomendaciones institucionales para fortalecimiento y mejoramiento del PAAC</t>
  </si>
  <si>
    <t>Diligenciar el Índice de Transparencia ITA de Procuraduría</t>
  </si>
  <si>
    <t>Reporte de cumplimiento presentado</t>
  </si>
  <si>
    <t>Control Interno</t>
  </si>
  <si>
    <t>Cumplir las funciones de supervisión del desempeño del Sistema de Control Interno y determinar las mejoras a que haya lugar, por parte del Comité Institucional de Coordinación de Control Interno</t>
  </si>
  <si>
    <t>Programa - Plan Anual de Auditoria</t>
  </si>
  <si>
    <t>Ejercer la auditoría interna de manera técnica y acorde con las políticas y prácticas apropiadas</t>
  </si>
  <si>
    <t>Informes de resultados , enviados y publicados.</t>
  </si>
  <si>
    <t>Realimentar a la alta dirección sobre el monitoreo y efectividad de la gestión del riesgo y de los controles. Así mismo, hacer seguimiento a su gestión, gestionar los riesgos y aplicar los controles</t>
  </si>
  <si>
    <t>Informes de Seguimiento al Plan Anticorrupción y Atención al ciudadano y al Mapa de Riesgos de Corrupción, enviados a Dirección General y publicados en la pagina web de la 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</si>
</sst>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 _€_-;\-* #,##0.00\ _€_-;_-* &quot;-&quot;??\ _€_-;_-@_-"/>
    <numFmt numFmtId="164" formatCode="_-&quot;$&quot;\ * #,##0_-;\-&quot;$&quot;\ * #,##0_-;_-&quot;$&quot;\ * &quot;-&quot;_-;_-@_-"/>
    <numFmt numFmtId="165" formatCode="_-* #,##0_-;\-* #,##0_-;_-* &quot;-&quot;_-;_-@_-"/>
    <numFmt numFmtId="166" formatCode="_-&quot;$&quot;\ * #,##0.00_-;\-&quot;$&quot;\ * #,##0.00_-;_-&quot;$&quot;\ * &quot;-&quot;??_-;_-@_-"/>
    <numFmt numFmtId="167" formatCode="_-* #,##0.00_-;\-* #,##0.00_-;_-* &quot;-&quot;??_-;_-@_-"/>
    <numFmt numFmtId="168" formatCode="_-&quot;$&quot;* #,##0.00_-;\-&quot;$&quot;* #,##0.00_-;_-&quot;$&quot;* &quot;-&quot;??_-;_-@_-"/>
    <numFmt numFmtId="169" formatCode="_-[$$-240A]\ * #,##0.00_-;\-[$$-240A]\ * #,##0.00_-;_-[$$-240A]\ * &quot;-&quot;??_-;_-@_-"/>
    <numFmt numFmtId="170" formatCode="&quot;$&quot;\ #,##0"/>
    <numFmt numFmtId="171" formatCode="_-[$$-240A]\ * #,##0_-;\-[$$-240A]\ * #,##0_-;_-[$$-240A]\ * &quot;-&quot;??_-;_-@_-"/>
    <numFmt numFmtId="172" formatCode="#,##0_ ;\-#,##0\ "/>
    <numFmt numFmtId="173" formatCode="dd/mm/yyyy;@"/>
    <numFmt numFmtId="174" formatCode="_-&quot;$&quot;\ * #,##0_-;\-&quot;$&quot;\ * #,##0_-;_-&quot;$&quot;\ * &quot;-&quot;??_-;_-@_-"/>
    <numFmt numFmtId="175" formatCode="0_);\(0\)"/>
    <numFmt numFmtId="176" formatCode="dd/mmm/yyyy"/>
    <numFmt numFmtId="177" formatCode="_-&quot;$&quot;\ * #,##0.000_-;\-&quot;$&quot;\ * #,##0.000_-;_-&quot;$&quot;\ * &quot;-&quot;_-;_-@_-"/>
    <numFmt numFmtId="178" formatCode="0.0000%"/>
    <numFmt numFmtId="179" formatCode="_-* #,##0_-;\-* #,##0_-;_-* &quot;-&quot;??_-;_-@_-"/>
    <numFmt numFmtId="180" formatCode="[$$-240A]\ #,##0.00"/>
    <numFmt numFmtId="181" formatCode="&quot;$&quot;\ #,##0.0"/>
    <numFmt numFmtId="182" formatCode="0_ ;[Red]\-0\ "/>
    <numFmt numFmtId="183" formatCode="#,##0_ ;[Red]\-#,##0\ "/>
    <numFmt numFmtId="184" formatCode="0.0"/>
    <numFmt numFmtId="185" formatCode="&quot;$&quot;#,##0.00;[Red]\-&quot;$&quot;#,##0.00"/>
  </numFmts>
  <fonts count="40">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rgb="FF000000"/>
      <name val="Arial Narrow"/>
      <family val="2"/>
    </font>
    <font>
      <sz val="10"/>
      <color theme="1"/>
      <name val="Arial Narrow"/>
      <family val="2"/>
    </font>
    <font>
      <sz val="11"/>
      <color theme="1"/>
      <name val="Arial Narrow"/>
      <family val="2"/>
    </font>
    <font>
      <sz val="11"/>
      <name val="Arial Narrow"/>
      <family val="2"/>
    </font>
    <font>
      <sz val="10"/>
      <name val="Arial Narrow"/>
      <family val="2"/>
    </font>
    <font>
      <b/>
      <sz val="12"/>
      <color theme="0"/>
      <name val="Arial"/>
      <family val="2"/>
    </font>
    <font>
      <b/>
      <sz val="12"/>
      <name val="Arial"/>
      <family val="2"/>
    </font>
    <font>
      <sz val="12"/>
      <name val="Arial"/>
      <family val="2"/>
    </font>
    <font>
      <sz val="11"/>
      <color rgb="FF006100"/>
      <name val="Calibri"/>
      <family val="2"/>
      <scheme val="minor"/>
    </font>
    <font>
      <sz val="11"/>
      <color rgb="FFFF0000"/>
      <name val="Arial Narrow"/>
      <family val="2"/>
    </font>
    <font>
      <b/>
      <sz val="10"/>
      <color theme="1"/>
      <name val="Arial Narrow"/>
      <family val="2"/>
    </font>
    <font>
      <b/>
      <sz val="10"/>
      <name val="Arial Narrow"/>
      <family val="2"/>
    </font>
    <font>
      <sz val="10"/>
      <color rgb="FF000000"/>
      <name val="Arial Narrow"/>
      <family val="2"/>
    </font>
    <font>
      <b/>
      <sz val="10"/>
      <color rgb="FFFF0000"/>
      <name val="Arial Narrow"/>
      <family val="2"/>
    </font>
    <font>
      <b/>
      <sz val="10"/>
      <color rgb="FFFFFFFF"/>
      <name val="Arial Narrow"/>
      <family val="2"/>
    </font>
    <font>
      <sz val="10"/>
      <color rgb="FFFF0000"/>
      <name val="Arial Narrow"/>
      <family val="2"/>
    </font>
    <font>
      <sz val="12"/>
      <color indexed="8"/>
      <name val="Arial"/>
      <family val="2"/>
    </font>
    <font>
      <sz val="12"/>
      <color theme="1"/>
      <name val="Arial"/>
      <family val="2"/>
    </font>
    <font>
      <sz val="10"/>
      <color theme="1"/>
      <name val="Arial"/>
      <family val="2"/>
    </font>
    <font>
      <b/>
      <sz val="9"/>
      <color indexed="81"/>
      <name val="Tahoma"/>
      <family val="2"/>
    </font>
    <font>
      <sz val="9"/>
      <color indexed="81"/>
      <name val="Tahoma"/>
      <family val="2"/>
    </font>
    <font>
      <sz val="12"/>
      <color theme="1"/>
      <name val="Calibri"/>
      <family val="2"/>
      <scheme val="minor"/>
    </font>
    <font>
      <sz val="11"/>
      <name val="Arial"/>
      <family val="2"/>
    </font>
    <font>
      <sz val="11"/>
      <color rgb="FFFF0000"/>
      <name val="Arial"/>
      <family val="2"/>
    </font>
    <font>
      <b/>
      <sz val="12"/>
      <color theme="1"/>
      <name val="Arial Narrow"/>
      <family val="2"/>
    </font>
    <font>
      <b/>
      <sz val="10"/>
      <color rgb="FF000000"/>
      <name val="Arial Narrow"/>
      <family val="2"/>
    </font>
    <font>
      <sz val="10"/>
      <color rgb="FF000000"/>
      <name val="Arial"/>
      <family val="2"/>
    </font>
    <font>
      <b/>
      <sz val="11"/>
      <color theme="1"/>
      <name val="Arial"/>
      <family val="2"/>
    </font>
    <font>
      <strike/>
      <sz val="10"/>
      <name val="Arial Narrow"/>
      <family val="2"/>
    </font>
    <font>
      <b/>
      <sz val="16"/>
      <color theme="1"/>
      <name val="Arial Narrow"/>
      <family val="2"/>
    </font>
    <font>
      <b/>
      <sz val="18"/>
      <color theme="1"/>
      <name val="Arial Narrow"/>
      <family val="2"/>
    </font>
    <font>
      <sz val="16"/>
      <color theme="1"/>
      <name val="Arial Narrow"/>
      <family val="2"/>
    </font>
    <font>
      <sz val="9"/>
      <color theme="1"/>
      <name val="Arial Narrow"/>
      <family val="2"/>
    </font>
    <font>
      <sz val="9"/>
      <color theme="1"/>
      <name val="Arial"/>
      <family val="2"/>
    </font>
    <font>
      <b/>
      <u/>
      <sz val="10"/>
      <color theme="1"/>
      <name val="Arial Narrow"/>
      <family val="2"/>
    </font>
    <font>
      <b/>
      <i/>
      <u/>
      <sz val="10"/>
      <color theme="1"/>
      <name val="Arial Narrow"/>
      <family val="2"/>
    </font>
  </fonts>
  <fills count="1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4F81BD"/>
        <bgColor indexed="64"/>
      </patternFill>
    </fill>
    <fill>
      <patternFill patternType="solid">
        <fgColor theme="4" tint="0.39997558519241921"/>
        <bgColor indexed="64"/>
      </patternFill>
    </fill>
    <fill>
      <patternFill patternType="solid">
        <fgColor rgb="FF305496"/>
        <bgColor indexed="64"/>
      </patternFill>
    </fill>
    <fill>
      <patternFill patternType="solid">
        <fgColor rgb="FFC6EFCE"/>
      </patternFill>
    </fill>
    <fill>
      <patternFill patternType="solid">
        <fgColor rgb="FFFFFF0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0"/>
        <bgColor rgb="FF000000"/>
      </patternFill>
    </fill>
    <fill>
      <patternFill patternType="solid">
        <fgColor rgb="FF92D050"/>
        <bgColor indexed="64"/>
      </patternFill>
    </fill>
    <fill>
      <patternFill patternType="solid">
        <fgColor rgb="FFFFFFFF"/>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0" tint="-4.9989318521683403E-2"/>
        <bgColor indexed="64"/>
      </patternFill>
    </fill>
  </fills>
  <borders count="6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right/>
      <top style="thin">
        <color theme="4" tint="0.39997558519241921"/>
      </top>
      <bottom style="thin">
        <color theme="4" tint="0.3999755851924192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hair">
        <color auto="1"/>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right/>
      <top style="thin">
        <color auto="1"/>
      </top>
      <bottom/>
      <diagonal/>
    </border>
    <border>
      <left style="thin">
        <color auto="1"/>
      </left>
      <right/>
      <top/>
      <bottom style="hair">
        <color auto="1"/>
      </bottom>
      <diagonal/>
    </border>
    <border>
      <left/>
      <right/>
      <top/>
      <bottom style="hair">
        <color auto="1"/>
      </bottom>
      <diagonal/>
    </border>
    <border>
      <left/>
      <right style="hair">
        <color auto="1"/>
      </right>
      <top/>
      <bottom/>
      <diagonal/>
    </border>
    <border>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right style="thin">
        <color auto="1"/>
      </right>
      <top/>
      <bottom style="hair">
        <color auto="1"/>
      </bottom>
      <diagonal/>
    </border>
    <border>
      <left style="hair">
        <color auto="1"/>
      </left>
      <right style="thin">
        <color auto="1"/>
      </right>
      <top style="hair">
        <color auto="1"/>
      </top>
      <bottom/>
      <diagonal/>
    </border>
    <border>
      <left style="hair">
        <color auto="1"/>
      </left>
      <right style="thin">
        <color auto="1"/>
      </right>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hair">
        <color indexed="64"/>
      </left>
      <right style="hair">
        <color indexed="64"/>
      </right>
      <top/>
      <bottom style="hair">
        <color rgb="FF000000"/>
      </bottom>
      <diagonal/>
    </border>
    <border>
      <left style="thin">
        <color auto="1"/>
      </left>
      <right style="hair">
        <color auto="1"/>
      </right>
      <top style="hair">
        <color auto="1"/>
      </top>
      <bottom/>
      <diagonal/>
    </border>
    <border>
      <left style="thin">
        <color auto="1"/>
      </left>
      <right/>
      <top style="hair">
        <color auto="1"/>
      </top>
      <bottom/>
      <diagonal/>
    </border>
    <border>
      <left style="thin">
        <color rgb="FF000000"/>
      </left>
      <right style="thin">
        <color rgb="FF000000"/>
      </right>
      <top style="thin">
        <color rgb="FF000000"/>
      </top>
      <bottom style="thin">
        <color rgb="FF000000"/>
      </bottom>
      <diagonal/>
    </border>
    <border>
      <left style="hair">
        <color auto="1"/>
      </left>
      <right/>
      <top/>
      <bottom style="hair">
        <color auto="1"/>
      </bottom>
      <diagonal/>
    </border>
    <border>
      <left style="thin">
        <color auto="1"/>
      </left>
      <right style="thin">
        <color auto="1"/>
      </right>
      <top style="thin">
        <color rgb="FF000000"/>
      </top>
      <bottom/>
      <diagonal/>
    </border>
    <border>
      <left style="thin">
        <color auto="1"/>
      </left>
      <right style="hair">
        <color auto="1"/>
      </right>
      <top/>
      <bottom/>
      <diagonal/>
    </border>
    <border>
      <left style="thin">
        <color rgb="FFABABAB"/>
      </left>
      <right style="thin">
        <color rgb="FFABABAB"/>
      </right>
      <top style="thin">
        <color rgb="FFABABAB"/>
      </top>
      <bottom style="thin">
        <color rgb="FFABABAB"/>
      </bottom>
      <diagonal/>
    </border>
    <border>
      <left/>
      <right style="thin">
        <color rgb="FF000000"/>
      </right>
      <top style="thin">
        <color rgb="FF000000"/>
      </top>
      <bottom style="thin">
        <color rgb="FF000000"/>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s>
  <cellStyleXfs count="13">
    <xf numFmtId="0" fontId="0" fillId="0" borderId="0"/>
    <xf numFmtId="164" fontId="1" fillId="0" borderId="0" applyFont="0" applyFill="0" applyBorder="0" applyAlignment="0" applyProtection="0"/>
    <xf numFmtId="0" fontId="3" fillId="0" borderId="0"/>
    <xf numFmtId="9" fontId="1" fillId="0" borderId="0" applyFont="0" applyFill="0" applyBorder="0" applyAlignment="0" applyProtection="0"/>
    <xf numFmtId="0" fontId="12" fillId="8" borderId="0" applyNumberFormat="0" applyBorder="0" applyAlignment="0" applyProtection="0"/>
    <xf numFmtId="168"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165" fontId="25" fillId="0" borderId="0" applyFont="0" applyFill="0" applyBorder="0" applyAlignment="0" applyProtection="0"/>
  </cellStyleXfs>
  <cellXfs count="1168">
    <xf numFmtId="0" fontId="0" fillId="0" borderId="0" xfId="0"/>
    <xf numFmtId="0" fontId="2" fillId="0" borderId="0" xfId="0" applyFont="1"/>
    <xf numFmtId="0" fontId="4" fillId="0" borderId="0" xfId="0" applyFont="1" applyAlignment="1">
      <alignment horizontal="left" vertical="center" readingOrder="1"/>
    </xf>
    <xf numFmtId="0" fontId="4" fillId="0" borderId="0" xfId="0" applyFont="1" applyAlignment="1">
      <alignment vertical="center" wrapText="1"/>
    </xf>
    <xf numFmtId="0" fontId="6" fillId="2" borderId="11" xfId="0" applyFont="1" applyFill="1" applyBorder="1"/>
    <xf numFmtId="0" fontId="7" fillId="0" borderId="0" xfId="0" applyFont="1" applyFill="1" applyBorder="1" applyAlignment="1">
      <alignment horizontal="left" vertical="center" wrapText="1"/>
    </xf>
    <xf numFmtId="0" fontId="7" fillId="0" borderId="0" xfId="0" applyFont="1" applyFill="1" applyBorder="1" applyAlignment="1">
      <alignment wrapText="1"/>
    </xf>
    <xf numFmtId="0" fontId="0" fillId="0" borderId="0" xfId="0" applyBorder="1"/>
    <xf numFmtId="0" fontId="6" fillId="0" borderId="0" xfId="0" applyFont="1"/>
    <xf numFmtId="0" fontId="5" fillId="0" borderId="0" xfId="0" applyFont="1"/>
    <xf numFmtId="0" fontId="0" fillId="0" borderId="0" xfId="0" applyFill="1" applyBorder="1"/>
    <xf numFmtId="0" fontId="6" fillId="2" borderId="0" xfId="0" applyFont="1" applyFill="1" applyBorder="1"/>
    <xf numFmtId="0" fontId="13" fillId="2" borderId="11" xfId="0" applyFont="1" applyFill="1" applyBorder="1"/>
    <xf numFmtId="164" fontId="14" fillId="2" borderId="0" xfId="1" applyFont="1" applyFill="1" applyAlignment="1">
      <alignment vertical="center"/>
    </xf>
    <xf numFmtId="0" fontId="5" fillId="2" borderId="0" xfId="2" applyFont="1" applyFill="1" applyBorder="1" applyAlignment="1">
      <alignment horizontal="center" vertical="center" wrapText="1"/>
    </xf>
    <xf numFmtId="164" fontId="5" fillId="2" borderId="0" xfId="1" applyFont="1" applyFill="1" applyBorder="1" applyAlignment="1">
      <alignment horizontal="center" vertical="center" wrapText="1"/>
    </xf>
    <xf numFmtId="0" fontId="5" fillId="2" borderId="0" xfId="2" applyFont="1" applyFill="1" applyBorder="1" applyAlignment="1">
      <alignment vertical="center" wrapText="1"/>
    </xf>
    <xf numFmtId="0" fontId="5" fillId="2" borderId="0" xfId="2" applyFont="1" applyFill="1" applyAlignment="1">
      <alignment vertical="center"/>
    </xf>
    <xf numFmtId="0" fontId="5" fillId="2" borderId="0" xfId="2" applyFont="1" applyFill="1" applyAlignment="1">
      <alignment vertical="center" wrapText="1"/>
    </xf>
    <xf numFmtId="0" fontId="5" fillId="2" borderId="0" xfId="2" applyFont="1" applyFill="1" applyAlignment="1">
      <alignment horizontal="left" vertical="center" wrapText="1"/>
    </xf>
    <xf numFmtId="0" fontId="5" fillId="2" borderId="0" xfId="2" applyFont="1" applyFill="1" applyAlignment="1">
      <alignment horizontal="center" vertical="center" wrapText="1"/>
    </xf>
    <xf numFmtId="0" fontId="8" fillId="2" borderId="0" xfId="2" applyFont="1" applyFill="1" applyAlignment="1">
      <alignment horizontal="center" vertical="center" wrapText="1"/>
    </xf>
    <xf numFmtId="164" fontId="8" fillId="0" borderId="13" xfId="1" applyFont="1" applyFill="1" applyBorder="1" applyAlignment="1">
      <alignment horizontal="right" vertical="center" wrapText="1"/>
    </xf>
    <xf numFmtId="14" fontId="5" fillId="2" borderId="13" xfId="2" applyNumberFormat="1" applyFont="1" applyFill="1" applyBorder="1" applyAlignment="1">
      <alignment horizontal="center" vertical="center" wrapText="1"/>
    </xf>
    <xf numFmtId="9" fontId="8" fillId="2" borderId="13" xfId="2" applyNumberFormat="1" applyFont="1" applyFill="1" applyBorder="1" applyAlignment="1">
      <alignment horizontal="center" vertical="center" wrapText="1"/>
    </xf>
    <xf numFmtId="164" fontId="8" fillId="0" borderId="16" xfId="1" applyFont="1" applyFill="1" applyBorder="1" applyAlignment="1">
      <alignment horizontal="right" vertical="center" wrapText="1"/>
    </xf>
    <xf numFmtId="164" fontId="8" fillId="2" borderId="16" xfId="1" applyFont="1" applyFill="1" applyBorder="1" applyAlignment="1">
      <alignment horizontal="right" vertical="center" wrapText="1"/>
    </xf>
    <xf numFmtId="164" fontId="8" fillId="0" borderId="16" xfId="1" applyFont="1" applyFill="1" applyBorder="1" applyAlignment="1">
      <alignment vertical="center" wrapText="1"/>
    </xf>
    <xf numFmtId="164" fontId="15" fillId="2" borderId="0" xfId="1" applyFont="1" applyFill="1" applyAlignment="1">
      <alignment vertical="center"/>
    </xf>
    <xf numFmtId="164" fontId="8" fillId="2" borderId="13" xfId="1" applyFont="1" applyFill="1" applyBorder="1" applyAlignment="1">
      <alignment horizontal="center" vertical="center" wrapText="1"/>
    </xf>
    <xf numFmtId="9" fontId="8" fillId="2" borderId="13" xfId="3" applyFont="1" applyFill="1" applyBorder="1" applyAlignment="1">
      <alignment horizontal="center" vertical="center" wrapText="1"/>
    </xf>
    <xf numFmtId="1" fontId="8" fillId="2" borderId="16" xfId="6" applyNumberFormat="1" applyFont="1" applyFill="1" applyBorder="1" applyAlignment="1">
      <alignment horizontal="center" vertical="center" wrapText="1"/>
    </xf>
    <xf numFmtId="164" fontId="8" fillId="2" borderId="16" xfId="1" applyFont="1" applyFill="1" applyBorder="1" applyAlignment="1">
      <alignment vertical="center" wrapText="1"/>
    </xf>
    <xf numFmtId="164" fontId="14" fillId="2" borderId="0" xfId="1" applyFont="1" applyFill="1" applyBorder="1" applyAlignment="1">
      <alignment horizontal="center" vertical="center" wrapText="1"/>
    </xf>
    <xf numFmtId="164" fontId="14" fillId="2" borderId="0" xfId="1" applyFont="1" applyFill="1" applyAlignment="1">
      <alignment vertical="center" wrapText="1"/>
    </xf>
    <xf numFmtId="164" fontId="8" fillId="0" borderId="13" xfId="1" applyFont="1" applyFill="1" applyBorder="1" applyAlignment="1">
      <alignment horizontal="center" vertical="center" wrapText="1"/>
    </xf>
    <xf numFmtId="0" fontId="15" fillId="2" borderId="0" xfId="2" applyFont="1" applyFill="1" applyAlignment="1">
      <alignment horizontal="center" vertical="center"/>
    </xf>
    <xf numFmtId="0" fontId="5" fillId="2" borderId="0" xfId="2" applyFont="1" applyFill="1" applyBorder="1" applyAlignment="1">
      <alignment vertical="center"/>
    </xf>
    <xf numFmtId="0" fontId="18" fillId="2" borderId="0" xfId="0" applyFont="1" applyFill="1" applyBorder="1" applyAlignment="1">
      <alignment horizontal="center" vertical="center"/>
    </xf>
    <xf numFmtId="0" fontId="14" fillId="2" borderId="0" xfId="2" applyFont="1" applyFill="1" applyBorder="1" applyAlignment="1">
      <alignment horizontal="center" vertical="center"/>
    </xf>
    <xf numFmtId="0" fontId="5" fillId="2" borderId="0" xfId="2" applyFont="1" applyFill="1" applyBorder="1" applyAlignment="1">
      <alignment horizontal="left" vertical="center"/>
    </xf>
    <xf numFmtId="0" fontId="5" fillId="2" borderId="0" xfId="2" applyFont="1" applyFill="1" applyBorder="1" applyAlignment="1">
      <alignment horizontal="center" vertical="center"/>
    </xf>
    <xf numFmtId="164" fontId="5" fillId="2" borderId="0" xfId="1" applyFont="1" applyFill="1" applyAlignment="1">
      <alignment vertical="center"/>
    </xf>
    <xf numFmtId="0" fontId="5" fillId="0" borderId="0" xfId="2" applyFont="1" applyFill="1" applyAlignment="1">
      <alignment horizontal="center" vertical="center"/>
    </xf>
    <xf numFmtId="177" fontId="5" fillId="0" borderId="0" xfId="1" applyNumberFormat="1" applyFont="1" applyFill="1" applyAlignment="1">
      <alignment horizontal="center" vertical="center"/>
    </xf>
    <xf numFmtId="0" fontId="5" fillId="0" borderId="0" xfId="2" applyFont="1" applyFill="1" applyAlignment="1">
      <alignment vertical="center"/>
    </xf>
    <xf numFmtId="164" fontId="5" fillId="0" borderId="0" xfId="1" applyFont="1" applyFill="1" applyAlignment="1">
      <alignment vertical="center"/>
    </xf>
    <xf numFmtId="178" fontId="5" fillId="0" borderId="0" xfId="3" applyNumberFormat="1" applyFont="1" applyFill="1"/>
    <xf numFmtId="177" fontId="5" fillId="0" borderId="0" xfId="1" applyNumberFormat="1" applyFont="1" applyFill="1" applyAlignment="1">
      <alignment vertical="center"/>
    </xf>
    <xf numFmtId="164" fontId="14" fillId="2" borderId="0" xfId="2" applyNumberFormat="1" applyFont="1" applyFill="1" applyAlignment="1">
      <alignment vertical="center"/>
    </xf>
    <xf numFmtId="164" fontId="14" fillId="2" borderId="0" xfId="2" applyNumberFormat="1" applyFont="1" applyFill="1" applyAlignment="1">
      <alignment vertical="center" wrapText="1"/>
    </xf>
    <xf numFmtId="164" fontId="5" fillId="2" borderId="0" xfId="2" applyNumberFormat="1" applyFont="1" applyFill="1" applyAlignment="1">
      <alignment vertical="center" wrapText="1"/>
    </xf>
    <xf numFmtId="164" fontId="5" fillId="2" borderId="0" xfId="2" applyNumberFormat="1" applyFont="1" applyFill="1" applyAlignment="1">
      <alignment vertical="center"/>
    </xf>
    <xf numFmtId="14" fontId="5" fillId="0" borderId="19" xfId="2" applyNumberFormat="1" applyFont="1" applyFill="1" applyBorder="1" applyAlignment="1">
      <alignment horizontal="center" vertical="center" wrapText="1"/>
    </xf>
    <xf numFmtId="164" fontId="5" fillId="0" borderId="16" xfId="1" applyFont="1" applyFill="1" applyBorder="1" applyAlignment="1">
      <alignment vertical="center" wrapText="1"/>
    </xf>
    <xf numFmtId="14" fontId="5" fillId="0" borderId="13" xfId="2"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164" fontId="15" fillId="2" borderId="0" xfId="1" applyFont="1" applyFill="1" applyAlignment="1">
      <alignment horizontal="center" vertical="center"/>
    </xf>
    <xf numFmtId="171" fontId="5" fillId="2" borderId="0" xfId="2" applyNumberFormat="1" applyFont="1" applyFill="1" applyAlignment="1">
      <alignment vertical="center" wrapText="1"/>
    </xf>
    <xf numFmtId="0" fontId="8" fillId="2" borderId="0" xfId="2" applyFont="1" applyFill="1" applyAlignment="1">
      <alignment horizontal="center" vertical="center"/>
    </xf>
    <xf numFmtId="164" fontId="5" fillId="2" borderId="0" xfId="1" applyFont="1" applyFill="1" applyBorder="1" applyAlignment="1">
      <alignment horizontal="center" vertical="center"/>
    </xf>
    <xf numFmtId="0" fontId="5" fillId="2" borderId="0" xfId="2" applyFont="1" applyFill="1" applyAlignment="1">
      <alignment horizontal="center" vertical="center"/>
    </xf>
    <xf numFmtId="164" fontId="19" fillId="2" borderId="0" xfId="1" applyFont="1" applyFill="1" applyAlignment="1">
      <alignment vertical="center"/>
    </xf>
    <xf numFmtId="171" fontId="19" fillId="2" borderId="0" xfId="2" applyNumberFormat="1" applyFont="1" applyFill="1" applyAlignment="1">
      <alignment vertical="center" wrapText="1"/>
    </xf>
    <xf numFmtId="0" fontId="14" fillId="2" borderId="0" xfId="2" applyFont="1" applyFill="1" applyAlignment="1">
      <alignment horizontal="center" vertical="center"/>
    </xf>
    <xf numFmtId="164" fontId="8" fillId="0" borderId="15" xfId="1" applyFont="1" applyFill="1" applyBorder="1" applyAlignment="1">
      <alignment vertical="center" wrapText="1"/>
    </xf>
    <xf numFmtId="164" fontId="5" fillId="0" borderId="15" xfId="1" applyFont="1" applyFill="1" applyBorder="1" applyAlignment="1">
      <alignment vertical="center"/>
    </xf>
    <xf numFmtId="164" fontId="5" fillId="2" borderId="15" xfId="1" applyFont="1" applyFill="1" applyBorder="1" applyAlignment="1">
      <alignment vertical="center" wrapText="1"/>
    </xf>
    <xf numFmtId="164" fontId="5" fillId="2" borderId="16" xfId="1" applyFont="1" applyFill="1" applyBorder="1" applyAlignment="1">
      <alignment vertical="center" wrapText="1"/>
    </xf>
    <xf numFmtId="4" fontId="5" fillId="2" borderId="16" xfId="2" applyNumberFormat="1" applyFont="1" applyFill="1" applyBorder="1" applyAlignment="1">
      <alignment horizontal="center" vertical="center" wrapText="1"/>
    </xf>
    <xf numFmtId="9" fontId="5" fillId="2" borderId="16" xfId="2" applyNumberFormat="1" applyFont="1" applyFill="1" applyBorder="1" applyAlignment="1">
      <alignment horizontal="center" vertical="center" wrapText="1"/>
    </xf>
    <xf numFmtId="14" fontId="16" fillId="12" borderId="16" xfId="0" applyNumberFormat="1" applyFont="1" applyFill="1" applyBorder="1" applyAlignment="1">
      <alignment horizontal="center" vertical="center" wrapText="1"/>
    </xf>
    <xf numFmtId="0" fontId="15" fillId="2" borderId="0" xfId="2" applyFont="1" applyFill="1" applyAlignment="1">
      <alignment vertical="center"/>
    </xf>
    <xf numFmtId="0" fontId="16" fillId="12" borderId="17" xfId="0" applyFont="1" applyFill="1" applyBorder="1" applyAlignment="1">
      <alignment horizontal="justify" vertical="center" wrapText="1"/>
    </xf>
    <xf numFmtId="0" fontId="5" fillId="2" borderId="14" xfId="2" applyFont="1" applyFill="1" applyBorder="1" applyAlignment="1">
      <alignment horizontal="justify" vertical="center" wrapText="1"/>
    </xf>
    <xf numFmtId="0" fontId="15" fillId="2" borderId="0" xfId="2" applyFont="1" applyFill="1" applyAlignment="1">
      <alignment horizontal="center" vertical="center" wrapText="1"/>
    </xf>
    <xf numFmtId="165" fontId="15" fillId="2" borderId="0" xfId="7" applyFont="1" applyFill="1" applyAlignment="1">
      <alignment horizontal="center" vertical="center" wrapText="1"/>
    </xf>
    <xf numFmtId="0" fontId="15" fillId="2" borderId="0" xfId="2" applyFont="1" applyFill="1" applyAlignment="1">
      <alignment horizontal="left" vertical="center" wrapText="1"/>
    </xf>
    <xf numFmtId="0" fontId="15" fillId="2" borderId="0" xfId="2" applyFont="1" applyFill="1" applyAlignment="1">
      <alignment vertical="center" wrapText="1"/>
    </xf>
    <xf numFmtId="170" fontId="5" fillId="2" borderId="0" xfId="2" applyNumberFormat="1" applyFont="1" applyFill="1" applyAlignment="1">
      <alignment horizontal="center" vertical="center" wrapText="1"/>
    </xf>
    <xf numFmtId="165" fontId="5" fillId="2" borderId="0" xfId="7" applyFont="1" applyFill="1" applyBorder="1" applyAlignment="1">
      <alignment horizontal="center" vertical="center" wrapText="1"/>
    </xf>
    <xf numFmtId="0" fontId="14" fillId="4" borderId="2" xfId="2" applyFont="1" applyFill="1" applyBorder="1" applyAlignment="1">
      <alignment horizontal="center" vertical="center" wrapText="1"/>
    </xf>
    <xf numFmtId="0" fontId="14" fillId="6" borderId="2" xfId="2" applyFont="1" applyFill="1" applyBorder="1" applyAlignment="1">
      <alignment horizontal="center" vertical="center" wrapText="1"/>
    </xf>
    <xf numFmtId="165" fontId="5" fillId="2" borderId="0" xfId="7" applyFont="1" applyFill="1" applyAlignment="1">
      <alignment horizontal="center" vertical="center" wrapText="1"/>
    </xf>
    <xf numFmtId="181" fontId="5" fillId="2" borderId="0" xfId="2" applyNumberFormat="1" applyFont="1" applyFill="1" applyAlignment="1">
      <alignment horizontal="center" vertical="center" wrapText="1"/>
    </xf>
    <xf numFmtId="180" fontId="5" fillId="2" borderId="0" xfId="2" applyNumberFormat="1" applyFont="1" applyFill="1" applyAlignment="1">
      <alignment horizontal="center" vertical="center" wrapText="1"/>
    </xf>
    <xf numFmtId="164" fontId="14" fillId="2" borderId="0" xfId="1" applyFont="1" applyFill="1" applyAlignment="1">
      <alignment horizontal="center" vertical="center" wrapText="1"/>
    </xf>
    <xf numFmtId="164" fontId="8" fillId="0" borderId="12" xfId="1"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5" fillId="0" borderId="16" xfId="2" applyFont="1" applyBorder="1" applyAlignment="1">
      <alignment horizontal="justify" vertical="center" wrapText="1"/>
    </xf>
    <xf numFmtId="0" fontId="8" fillId="2" borderId="13" xfId="2" applyFont="1" applyFill="1" applyBorder="1" applyAlignment="1">
      <alignment horizontal="justify" vertical="center" wrapText="1"/>
    </xf>
    <xf numFmtId="9" fontId="8" fillId="0" borderId="16" xfId="2" applyNumberFormat="1" applyFont="1" applyFill="1" applyBorder="1" applyAlignment="1">
      <alignment horizontal="center" vertical="center" wrapText="1"/>
    </xf>
    <xf numFmtId="0" fontId="8" fillId="2" borderId="14" xfId="2" applyFont="1" applyFill="1" applyBorder="1" applyAlignment="1">
      <alignment horizontal="justify" vertical="center" wrapText="1"/>
    </xf>
    <xf numFmtId="14" fontId="8" fillId="2" borderId="13" xfId="2" applyNumberFormat="1" applyFont="1" applyFill="1" applyBorder="1" applyAlignment="1">
      <alignment horizontal="center" vertical="center" wrapText="1"/>
    </xf>
    <xf numFmtId="0" fontId="15" fillId="2" borderId="0" xfId="2" applyFont="1" applyFill="1" applyAlignment="1">
      <alignment horizontal="left" vertical="center"/>
    </xf>
    <xf numFmtId="0" fontId="8" fillId="2" borderId="0" xfId="2" applyFont="1" applyFill="1" applyAlignment="1">
      <alignment vertical="center" wrapText="1"/>
    </xf>
    <xf numFmtId="0" fontId="5" fillId="2" borderId="0" xfId="2" applyFont="1" applyFill="1" applyAlignment="1">
      <alignment horizontal="left" vertical="center"/>
    </xf>
    <xf numFmtId="165" fontId="8" fillId="2" borderId="0" xfId="7" applyFont="1" applyFill="1" applyAlignment="1">
      <alignment vertical="center" wrapText="1"/>
    </xf>
    <xf numFmtId="0" fontId="6" fillId="2" borderId="0" xfId="2" applyFont="1" applyFill="1" applyAlignment="1">
      <alignment vertical="center"/>
    </xf>
    <xf numFmtId="164" fontId="8" fillId="2" borderId="26" xfId="1" applyFont="1" applyFill="1" applyBorder="1" applyAlignment="1">
      <alignment vertical="center" wrapText="1"/>
    </xf>
    <xf numFmtId="0" fontId="5" fillId="2" borderId="27" xfId="2" applyFont="1" applyFill="1" applyBorder="1" applyAlignment="1">
      <alignment horizontal="justify" vertical="center" wrapText="1"/>
    </xf>
    <xf numFmtId="169" fontId="8" fillId="2" borderId="13" xfId="2" applyNumberFormat="1" applyFont="1" applyFill="1" applyBorder="1" applyAlignment="1">
      <alignment horizontal="center" vertical="center" wrapText="1"/>
    </xf>
    <xf numFmtId="0" fontId="8" fillId="2" borderId="0" xfId="2" applyFont="1" applyFill="1" applyAlignment="1">
      <alignment vertical="center"/>
    </xf>
    <xf numFmtId="165" fontId="5" fillId="2" borderId="0" xfId="7" applyFont="1" applyFill="1" applyAlignment="1">
      <alignment vertical="center" wrapText="1"/>
    </xf>
    <xf numFmtId="164" fontId="8" fillId="2" borderId="0" xfId="2" applyNumberFormat="1" applyFont="1" applyFill="1" applyAlignment="1">
      <alignment vertical="center"/>
    </xf>
    <xf numFmtId="0" fontId="21" fillId="2" borderId="0" xfId="2" applyFont="1" applyFill="1" applyAlignment="1">
      <alignment vertical="center"/>
    </xf>
    <xf numFmtId="14" fontId="11" fillId="2" borderId="1" xfId="0" applyNumberFormat="1" applyFont="1" applyFill="1" applyBorder="1" applyAlignment="1">
      <alignment horizontal="center" vertical="center" wrapText="1"/>
    </xf>
    <xf numFmtId="164" fontId="5" fillId="2" borderId="0" xfId="1" applyFont="1" applyFill="1" applyAlignment="1">
      <alignment vertical="center" wrapText="1"/>
    </xf>
    <xf numFmtId="0" fontId="8" fillId="2" borderId="27" xfId="2" applyFont="1" applyFill="1" applyBorder="1" applyAlignment="1">
      <alignment horizontal="justify" vertical="center" wrapText="1"/>
    </xf>
    <xf numFmtId="9" fontId="8" fillId="0" borderId="16" xfId="3" applyFont="1" applyFill="1" applyBorder="1" applyAlignment="1">
      <alignment horizontal="center" vertical="center" wrapText="1"/>
    </xf>
    <xf numFmtId="173" fontId="8" fillId="0" borderId="16" xfId="2" applyNumberFormat="1" applyFont="1" applyFill="1" applyBorder="1" applyAlignment="1">
      <alignment horizontal="center" vertical="center" wrapText="1"/>
    </xf>
    <xf numFmtId="169" fontId="8" fillId="0" borderId="15" xfId="2" applyNumberFormat="1" applyFont="1" applyFill="1" applyBorder="1" applyAlignment="1">
      <alignment horizontal="center" vertical="center" wrapText="1"/>
    </xf>
    <xf numFmtId="173" fontId="8" fillId="0" borderId="16" xfId="2" applyNumberFormat="1" applyFont="1" applyBorder="1" applyAlignment="1">
      <alignment horizontal="center" vertical="center" wrapText="1"/>
    </xf>
    <xf numFmtId="9" fontId="8" fillId="0" borderId="16" xfId="2" applyNumberFormat="1" applyFont="1" applyBorder="1" applyAlignment="1">
      <alignment horizontal="center" vertical="center" wrapText="1"/>
    </xf>
    <xf numFmtId="175" fontId="5" fillId="2" borderId="16" xfId="6" applyNumberFormat="1" applyFont="1" applyFill="1" applyBorder="1" applyAlignment="1">
      <alignment horizontal="center" vertical="center" wrapText="1"/>
    </xf>
    <xf numFmtId="173" fontId="5" fillId="2" borderId="16" xfId="2" applyNumberFormat="1" applyFont="1" applyFill="1" applyBorder="1" applyAlignment="1">
      <alignment horizontal="center" vertical="center" wrapText="1"/>
    </xf>
    <xf numFmtId="175" fontId="5" fillId="2" borderId="16" xfId="2" applyNumberFormat="1" applyFont="1" applyFill="1" applyBorder="1" applyAlignment="1">
      <alignment horizontal="center" vertical="center" wrapText="1"/>
    </xf>
    <xf numFmtId="0" fontId="5" fillId="0" borderId="16" xfId="2" applyNumberFormat="1" applyFont="1" applyFill="1" applyBorder="1" applyAlignment="1">
      <alignment horizontal="center" vertical="center" wrapText="1"/>
    </xf>
    <xf numFmtId="0" fontId="8" fillId="0" borderId="16" xfId="2" applyNumberFormat="1" applyFont="1" applyFill="1" applyBorder="1" applyAlignment="1">
      <alignment horizontal="center" vertical="center" wrapText="1"/>
    </xf>
    <xf numFmtId="173" fontId="5" fillId="2" borderId="13" xfId="2" applyNumberFormat="1" applyFont="1" applyFill="1" applyBorder="1" applyAlignment="1">
      <alignment horizontal="center" vertical="center" wrapText="1"/>
    </xf>
    <xf numFmtId="164" fontId="14" fillId="0" borderId="0" xfId="1" applyFont="1" applyFill="1" applyAlignment="1">
      <alignment vertical="center" wrapText="1"/>
    </xf>
    <xf numFmtId="0" fontId="6" fillId="2" borderId="0" xfId="2" applyFont="1" applyFill="1" applyAlignment="1">
      <alignment vertical="center" wrapText="1"/>
    </xf>
    <xf numFmtId="0" fontId="6" fillId="2" borderId="0" xfId="2" applyFont="1" applyFill="1" applyAlignment="1">
      <alignment horizontal="center" vertical="center" wrapText="1"/>
    </xf>
    <xf numFmtId="0" fontId="6" fillId="2" borderId="0" xfId="2" applyFont="1" applyFill="1" applyAlignment="1">
      <alignment horizontal="center" vertical="center"/>
    </xf>
    <xf numFmtId="169" fontId="6" fillId="2" borderId="0" xfId="2" applyNumberFormat="1" applyFont="1" applyFill="1" applyAlignment="1">
      <alignment vertical="center" wrapText="1"/>
    </xf>
    <xf numFmtId="0" fontId="8" fillId="0" borderId="20" xfId="2" applyFont="1" applyBorder="1" applyAlignment="1">
      <alignment horizontal="justify" vertical="center" wrapText="1"/>
    </xf>
    <xf numFmtId="0" fontId="8" fillId="0" borderId="17" xfId="2" applyFont="1" applyBorder="1" applyAlignment="1">
      <alignment horizontal="justify" vertical="center" wrapText="1"/>
    </xf>
    <xf numFmtId="0" fontId="8" fillId="0" borderId="14" xfId="2" applyFont="1" applyBorder="1" applyAlignment="1">
      <alignment horizontal="justify" vertical="center" wrapText="1"/>
    </xf>
    <xf numFmtId="164" fontId="14" fillId="0" borderId="0" xfId="1" applyFont="1" applyFill="1" applyAlignment="1">
      <alignment vertical="center"/>
    </xf>
    <xf numFmtId="14" fontId="5" fillId="2" borderId="19" xfId="2" applyNumberFormat="1" applyFont="1" applyFill="1" applyBorder="1" applyAlignment="1">
      <alignment horizontal="center" vertical="center"/>
    </xf>
    <xf numFmtId="14" fontId="5" fillId="0" borderId="16" xfId="0" applyNumberFormat="1" applyFont="1" applyFill="1" applyBorder="1" applyAlignment="1">
      <alignment horizontal="center" vertical="center" wrapText="1"/>
    </xf>
    <xf numFmtId="0" fontId="15" fillId="2" borderId="0" xfId="0" applyFont="1" applyFill="1" applyAlignment="1">
      <alignment vertical="center"/>
    </xf>
    <xf numFmtId="0" fontId="18" fillId="2" borderId="0" xfId="0" applyFont="1" applyFill="1" applyAlignment="1">
      <alignment horizontal="center" vertical="center"/>
    </xf>
    <xf numFmtId="0" fontId="15" fillId="3" borderId="2" xfId="2" applyFont="1" applyFill="1" applyBorder="1" applyAlignment="1">
      <alignment horizontal="center" vertical="center" wrapText="1"/>
    </xf>
    <xf numFmtId="3" fontId="15" fillId="3" borderId="2" xfId="2" applyNumberFormat="1" applyFont="1" applyFill="1" applyBorder="1" applyAlignment="1">
      <alignment horizontal="center" vertical="center" wrapText="1"/>
    </xf>
    <xf numFmtId="0" fontId="8" fillId="0" borderId="19" xfId="2" applyFont="1" applyBorder="1" applyAlignment="1">
      <alignment horizontal="center" vertical="center" wrapText="1"/>
    </xf>
    <xf numFmtId="14" fontId="8" fillId="0" borderId="19" xfId="2" applyNumberFormat="1" applyFont="1" applyBorder="1" applyAlignment="1">
      <alignment horizontal="center" vertical="center" wrapText="1"/>
    </xf>
    <xf numFmtId="169" fontId="5" fillId="0" borderId="19" xfId="2" applyNumberFormat="1" applyFont="1" applyBorder="1" applyAlignment="1">
      <alignment horizontal="center" vertical="center" wrapText="1"/>
    </xf>
    <xf numFmtId="164" fontId="5" fillId="0" borderId="19" xfId="1" applyFont="1" applyFill="1" applyBorder="1" applyAlignment="1">
      <alignment vertical="center" wrapText="1"/>
    </xf>
    <xf numFmtId="0" fontId="5" fillId="0" borderId="13" xfId="2" applyFont="1" applyFill="1" applyBorder="1" applyAlignment="1">
      <alignment horizontal="justify" vertical="center" wrapText="1"/>
    </xf>
    <xf numFmtId="164" fontId="15" fillId="2" borderId="0" xfId="1" applyFont="1" applyFill="1" applyAlignment="1">
      <alignment vertical="center" wrapText="1"/>
    </xf>
    <xf numFmtId="3" fontId="14" fillId="2" borderId="0" xfId="2" applyNumberFormat="1" applyFont="1" applyFill="1" applyAlignment="1">
      <alignment vertical="center"/>
    </xf>
    <xf numFmtId="0" fontId="14" fillId="2" borderId="0" xfId="2" applyFont="1" applyFill="1" applyAlignment="1">
      <alignment vertical="center" wrapText="1"/>
    </xf>
    <xf numFmtId="1" fontId="8" fillId="0" borderId="16" xfId="2" applyNumberFormat="1" applyFont="1" applyFill="1" applyBorder="1" applyAlignment="1">
      <alignment horizontal="center" vertical="center" wrapText="1"/>
    </xf>
    <xf numFmtId="0" fontId="8" fillId="2" borderId="17" xfId="2" applyFont="1" applyFill="1" applyBorder="1" applyAlignment="1">
      <alignment vertical="center" wrapText="1"/>
    </xf>
    <xf numFmtId="9" fontId="8" fillId="2" borderId="16" xfId="2" applyNumberFormat="1" applyFont="1" applyFill="1" applyBorder="1" applyAlignment="1">
      <alignment horizontal="center" vertical="center" wrapText="1"/>
    </xf>
    <xf numFmtId="0" fontId="8" fillId="2" borderId="14" xfId="2" applyFont="1" applyFill="1" applyBorder="1" applyAlignment="1">
      <alignment vertical="center" wrapText="1"/>
    </xf>
    <xf numFmtId="1" fontId="8" fillId="2" borderId="13" xfId="2" applyNumberFormat="1" applyFont="1" applyFill="1" applyBorder="1" applyAlignment="1">
      <alignment horizontal="center" vertical="center" wrapText="1"/>
    </xf>
    <xf numFmtId="164" fontId="8" fillId="0" borderId="13" xfId="1" applyFont="1" applyFill="1" applyBorder="1" applyAlignment="1">
      <alignment vertical="center" wrapText="1"/>
    </xf>
    <xf numFmtId="164" fontId="15" fillId="2" borderId="0" xfId="1" applyFont="1" applyFill="1" applyBorder="1" applyAlignment="1">
      <alignment vertical="center"/>
    </xf>
    <xf numFmtId="3" fontId="14" fillId="2" borderId="0" xfId="2" applyNumberFormat="1" applyFont="1" applyFill="1" applyBorder="1" applyAlignment="1">
      <alignment vertical="center"/>
    </xf>
    <xf numFmtId="169" fontId="14" fillId="2" borderId="0" xfId="2" applyNumberFormat="1" applyFont="1" applyFill="1" applyAlignment="1">
      <alignment vertical="center" wrapText="1"/>
    </xf>
    <xf numFmtId="0" fontId="14" fillId="2" borderId="0" xfId="2" applyFont="1" applyFill="1" applyBorder="1" applyAlignment="1">
      <alignment vertical="center"/>
    </xf>
    <xf numFmtId="0" fontId="5" fillId="2" borderId="18" xfId="2" applyFont="1" applyFill="1" applyBorder="1" applyAlignment="1">
      <alignment horizontal="center" vertical="center"/>
    </xf>
    <xf numFmtId="0" fontId="5" fillId="2" borderId="12" xfId="2" applyFont="1" applyFill="1" applyBorder="1" applyAlignment="1">
      <alignment horizontal="center" vertical="center"/>
    </xf>
    <xf numFmtId="176" fontId="15" fillId="2" borderId="0" xfId="2" applyNumberFormat="1" applyFont="1" applyFill="1" applyAlignment="1">
      <alignment horizontal="center" vertical="center"/>
    </xf>
    <xf numFmtId="174" fontId="5" fillId="2" borderId="0" xfId="8" applyNumberFormat="1" applyFont="1" applyFill="1" applyAlignment="1">
      <alignment horizontal="center" vertical="center" wrapText="1"/>
    </xf>
    <xf numFmtId="176" fontId="5" fillId="2" borderId="0" xfId="2" applyNumberFormat="1" applyFont="1" applyFill="1" applyAlignment="1">
      <alignment horizontal="center" vertical="center" wrapText="1"/>
    </xf>
    <xf numFmtId="174" fontId="5" fillId="2" borderId="0" xfId="2" applyNumberFormat="1" applyFont="1" applyFill="1" applyAlignment="1">
      <alignment vertical="center"/>
    </xf>
    <xf numFmtId="174" fontId="14" fillId="2" borderId="0" xfId="8" applyNumberFormat="1" applyFont="1" applyFill="1" applyAlignment="1">
      <alignment horizontal="center" vertical="center" wrapText="1"/>
    </xf>
    <xf numFmtId="164" fontId="5" fillId="2" borderId="18" xfId="1" applyFont="1" applyFill="1" applyBorder="1" applyAlignment="1">
      <alignment vertical="center"/>
    </xf>
    <xf numFmtId="0" fontId="5" fillId="2" borderId="0" xfId="2" applyFont="1" applyFill="1" applyAlignment="1">
      <alignment horizontal="justify" vertical="center" wrapText="1"/>
    </xf>
    <xf numFmtId="0" fontId="8" fillId="0" borderId="20" xfId="2" applyFont="1" applyFill="1" applyBorder="1" applyAlignment="1">
      <alignment horizontal="justify" vertical="center" wrapText="1"/>
    </xf>
    <xf numFmtId="174" fontId="5" fillId="2" borderId="19" xfId="8" applyNumberFormat="1" applyFont="1" applyFill="1" applyBorder="1" applyAlignment="1">
      <alignment horizontal="center" vertical="center" wrapText="1"/>
    </xf>
    <xf numFmtId="173" fontId="8" fillId="0" borderId="19" xfId="2" applyNumberFormat="1" applyFont="1" applyBorder="1" applyAlignment="1">
      <alignment horizontal="center" vertical="center" wrapText="1"/>
    </xf>
    <xf numFmtId="173" fontId="8" fillId="2" borderId="16" xfId="2" applyNumberFormat="1" applyFont="1" applyFill="1" applyBorder="1" applyAlignment="1">
      <alignment horizontal="center" vertical="center" wrapText="1"/>
    </xf>
    <xf numFmtId="0" fontId="8" fillId="0" borderId="15" xfId="2" applyFont="1" applyBorder="1" applyAlignment="1">
      <alignment horizontal="center" vertical="center" wrapText="1"/>
    </xf>
    <xf numFmtId="9" fontId="5" fillId="2" borderId="16" xfId="3" applyFont="1" applyFill="1" applyBorder="1" applyAlignment="1">
      <alignment horizontal="center" vertical="center" wrapText="1"/>
    </xf>
    <xf numFmtId="0" fontId="8" fillId="2" borderId="34" xfId="2" applyFont="1" applyFill="1" applyBorder="1" applyAlignment="1">
      <alignment horizontal="center" vertical="center"/>
    </xf>
    <xf numFmtId="0" fontId="8" fillId="0" borderId="29" xfId="2" applyFont="1" applyBorder="1" applyAlignment="1">
      <alignment horizontal="justify" vertical="center" wrapText="1"/>
    </xf>
    <xf numFmtId="0" fontId="8" fillId="0" borderId="27" xfId="2" applyFont="1" applyFill="1" applyBorder="1" applyAlignment="1">
      <alignment horizontal="justify" vertical="center" wrapText="1"/>
    </xf>
    <xf numFmtId="0" fontId="5" fillId="2" borderId="25" xfId="2" applyFont="1" applyFill="1" applyBorder="1" applyAlignment="1">
      <alignment horizontal="justify" vertical="center" wrapText="1"/>
    </xf>
    <xf numFmtId="0" fontId="15" fillId="2" borderId="0" xfId="0" applyFont="1" applyFill="1" applyBorder="1" applyAlignment="1">
      <alignment horizontal="center" vertical="center"/>
    </xf>
    <xf numFmtId="0" fontId="8" fillId="2" borderId="0" xfId="0" applyFont="1" applyFill="1" applyBorder="1" applyAlignment="1">
      <alignment horizontal="left" vertical="center" wrapText="1"/>
    </xf>
    <xf numFmtId="1" fontId="8" fillId="2" borderId="0" xfId="0" applyNumberFormat="1" applyFont="1" applyFill="1" applyBorder="1" applyAlignment="1">
      <alignment horizontal="left" vertical="center"/>
    </xf>
    <xf numFmtId="0" fontId="8" fillId="2" borderId="0" xfId="0" applyFont="1" applyFill="1" applyBorder="1" applyAlignment="1">
      <alignment horizontal="left" vertical="center"/>
    </xf>
    <xf numFmtId="164" fontId="5" fillId="0" borderId="34" xfId="1" applyFont="1" applyFill="1" applyBorder="1" applyAlignment="1">
      <alignment vertical="center" wrapText="1"/>
    </xf>
    <xf numFmtId="164" fontId="5" fillId="0" borderId="34" xfId="1" applyFont="1" applyFill="1" applyBorder="1" applyAlignment="1">
      <alignment horizontal="center" vertical="center" wrapText="1"/>
    </xf>
    <xf numFmtId="164" fontId="14" fillId="9" borderId="0" xfId="2" applyNumberFormat="1" applyFont="1" applyFill="1" applyAlignment="1">
      <alignment vertical="center" wrapText="1"/>
    </xf>
    <xf numFmtId="164" fontId="14" fillId="9" borderId="0" xfId="2" applyNumberFormat="1" applyFont="1" applyFill="1" applyAlignment="1">
      <alignment vertical="center"/>
    </xf>
    <xf numFmtId="0" fontId="5" fillId="2" borderId="0" xfId="2" applyFont="1" applyFill="1" applyAlignment="1">
      <alignment horizontal="center" vertical="center"/>
    </xf>
    <xf numFmtId="0" fontId="5" fillId="2" borderId="0" xfId="2" applyFont="1" applyFill="1" applyAlignment="1">
      <alignment horizontal="center" vertical="center" wrapText="1"/>
    </xf>
    <xf numFmtId="164" fontId="8" fillId="2" borderId="36" xfId="1" applyFont="1" applyFill="1" applyBorder="1" applyAlignment="1">
      <alignment horizontal="center" vertical="center" wrapText="1"/>
    </xf>
    <xf numFmtId="164" fontId="8" fillId="2" borderId="36" xfId="1" applyFont="1" applyFill="1" applyBorder="1" applyAlignment="1">
      <alignment vertical="center" wrapText="1"/>
    </xf>
    <xf numFmtId="164" fontId="8" fillId="0" borderId="36" xfId="1" applyFont="1" applyFill="1" applyBorder="1" applyAlignment="1">
      <alignment vertical="center" wrapText="1"/>
    </xf>
    <xf numFmtId="164" fontId="8" fillId="0" borderId="40" xfId="1" applyFont="1" applyFill="1" applyBorder="1" applyAlignment="1">
      <alignment horizontal="right" vertical="center" wrapText="1"/>
    </xf>
    <xf numFmtId="0" fontId="19" fillId="2" borderId="0" xfId="2" applyFont="1" applyFill="1" applyAlignment="1">
      <alignment vertical="center"/>
    </xf>
    <xf numFmtId="0" fontId="8" fillId="2" borderId="16" xfId="10" applyFont="1" applyFill="1" applyBorder="1" applyAlignment="1">
      <alignment horizontal="justify" vertical="center" wrapText="1"/>
    </xf>
    <xf numFmtId="164" fontId="8" fillId="0" borderId="46" xfId="1" applyFont="1" applyFill="1" applyBorder="1" applyAlignment="1">
      <alignment vertical="center" wrapText="1"/>
    </xf>
    <xf numFmtId="0" fontId="8" fillId="2" borderId="47" xfId="2" applyFont="1" applyFill="1" applyBorder="1" applyAlignment="1">
      <alignment horizontal="center" vertical="center"/>
    </xf>
    <xf numFmtId="0" fontId="8" fillId="2" borderId="45" xfId="2" applyFont="1" applyFill="1" applyBorder="1" applyAlignment="1">
      <alignment horizontal="center" vertical="center"/>
    </xf>
    <xf numFmtId="164" fontId="8" fillId="0" borderId="48" xfId="1" applyFont="1" applyFill="1" applyBorder="1" applyAlignment="1">
      <alignment horizontal="center" vertical="center" wrapText="1"/>
    </xf>
    <xf numFmtId="14" fontId="8" fillId="2" borderId="43" xfId="2" applyNumberFormat="1" applyFont="1" applyFill="1" applyBorder="1" applyAlignment="1">
      <alignment horizontal="center" vertical="center" wrapText="1"/>
    </xf>
    <xf numFmtId="14" fontId="8" fillId="2" borderId="40" xfId="2" applyNumberFormat="1" applyFont="1" applyFill="1" applyBorder="1" applyAlignment="1">
      <alignment horizontal="center" vertical="center" wrapText="1"/>
    </xf>
    <xf numFmtId="0" fontId="5" fillId="2" borderId="0" xfId="2" applyFont="1" applyFill="1" applyAlignment="1">
      <alignment horizontal="center" vertical="center"/>
    </xf>
    <xf numFmtId="0" fontId="5" fillId="2" borderId="0" xfId="2" applyFont="1" applyFill="1" applyAlignment="1">
      <alignment horizontal="center" vertical="center" wrapText="1"/>
    </xf>
    <xf numFmtId="0" fontId="15" fillId="2" borderId="0" xfId="2" applyFont="1" applyFill="1" applyAlignment="1">
      <alignment horizontal="right" vertical="center"/>
    </xf>
    <xf numFmtId="0" fontId="15" fillId="2" borderId="0" xfId="0" applyFont="1" applyFill="1" applyBorder="1" applyAlignment="1">
      <alignment horizontal="right" vertical="center"/>
    </xf>
    <xf numFmtId="0" fontId="8" fillId="2" borderId="0" xfId="0" applyFont="1" applyFill="1" applyBorder="1" applyAlignment="1">
      <alignment horizontal="right" vertical="center" wrapText="1"/>
    </xf>
    <xf numFmtId="1" fontId="8" fillId="2" borderId="0" xfId="0" applyNumberFormat="1" applyFont="1" applyFill="1" applyBorder="1" applyAlignment="1">
      <alignment horizontal="right" vertical="center"/>
    </xf>
    <xf numFmtId="0" fontId="8" fillId="2" borderId="0" xfId="0" applyFont="1" applyFill="1" applyBorder="1" applyAlignment="1">
      <alignment horizontal="right" vertical="center"/>
    </xf>
    <xf numFmtId="0" fontId="8" fillId="2" borderId="0" xfId="2" applyFont="1" applyFill="1" applyAlignment="1">
      <alignment horizontal="right" vertical="center"/>
    </xf>
    <xf numFmtId="164" fontId="8" fillId="2" borderId="0" xfId="2" applyNumberFormat="1" applyFont="1" applyFill="1" applyAlignment="1">
      <alignment horizontal="right" vertical="center"/>
    </xf>
    <xf numFmtId="9" fontId="26" fillId="10" borderId="1" xfId="0" applyNumberFormat="1" applyFont="1" applyFill="1" applyBorder="1" applyAlignment="1">
      <alignment horizontal="center" vertical="center" wrapText="1"/>
    </xf>
    <xf numFmtId="0" fontId="8" fillId="2" borderId="0" xfId="0" applyFont="1" applyFill="1" applyAlignment="1">
      <alignment horizontal="left" vertical="center" wrapText="1"/>
    </xf>
    <xf numFmtId="1" fontId="8" fillId="2" borderId="0" xfId="0" applyNumberFormat="1" applyFont="1" applyFill="1" applyAlignment="1">
      <alignment horizontal="left" vertical="center"/>
    </xf>
    <xf numFmtId="0" fontId="8" fillId="2" borderId="0" xfId="0" applyFont="1" applyFill="1" applyAlignment="1">
      <alignment horizontal="left" vertical="center"/>
    </xf>
    <xf numFmtId="0" fontId="5" fillId="0" borderId="0" xfId="2" applyFont="1" applyAlignment="1">
      <alignment vertical="center"/>
    </xf>
    <xf numFmtId="0" fontId="5" fillId="0" borderId="14" xfId="2" applyFont="1" applyBorder="1" applyAlignment="1">
      <alignment horizontal="justify" vertical="center" wrapText="1"/>
    </xf>
    <xf numFmtId="165" fontId="8" fillId="2" borderId="0" xfId="7" applyFont="1" applyFill="1" applyAlignment="1">
      <alignment horizontal="center" vertical="center" wrapText="1"/>
    </xf>
    <xf numFmtId="0" fontId="19" fillId="2" borderId="40" xfId="11" applyFont="1" applyFill="1" applyBorder="1" applyAlignment="1">
      <alignment horizontal="justify" vertical="center" wrapText="1"/>
    </xf>
    <xf numFmtId="0" fontId="27" fillId="10" borderId="1" xfId="0" applyFont="1" applyFill="1" applyBorder="1" applyAlignment="1">
      <alignment horizontal="center" vertical="center"/>
    </xf>
    <xf numFmtId="164" fontId="19" fillId="2" borderId="16" xfId="1" applyFont="1" applyFill="1" applyBorder="1" applyAlignment="1">
      <alignment horizontal="center" vertical="center" wrapText="1"/>
    </xf>
    <xf numFmtId="164" fontId="8" fillId="2" borderId="0" xfId="2" applyNumberFormat="1" applyFont="1" applyFill="1" applyAlignment="1">
      <alignment vertical="center" wrapText="1"/>
    </xf>
    <xf numFmtId="164" fontId="8" fillId="0" borderId="36" xfId="1" applyFont="1" applyFill="1" applyBorder="1" applyAlignment="1">
      <alignment horizontal="right" vertical="center" wrapText="1"/>
    </xf>
    <xf numFmtId="164" fontId="8" fillId="2" borderId="36" xfId="1" applyFont="1" applyFill="1" applyBorder="1" applyAlignment="1">
      <alignment horizontal="right" vertical="center" wrapText="1"/>
    </xf>
    <xf numFmtId="164" fontId="15" fillId="2" borderId="0" xfId="1" applyFont="1" applyFill="1" applyAlignment="1">
      <alignment horizontal="right" vertical="center"/>
    </xf>
    <xf numFmtId="0" fontId="8" fillId="2" borderId="0" xfId="2" applyFont="1" applyFill="1" applyBorder="1" applyAlignment="1">
      <alignment horizontal="right" vertical="center"/>
    </xf>
    <xf numFmtId="0" fontId="15" fillId="4" borderId="41" xfId="2" applyFont="1" applyFill="1" applyBorder="1" applyAlignment="1">
      <alignment horizontal="right" vertical="center"/>
    </xf>
    <xf numFmtId="164" fontId="15" fillId="2" borderId="0" xfId="1" applyFont="1" applyFill="1" applyAlignment="1">
      <alignment horizontal="center" vertical="center" wrapText="1"/>
    </xf>
    <xf numFmtId="164" fontId="8" fillId="2" borderId="0" xfId="1" applyFont="1" applyFill="1" applyAlignment="1">
      <alignment horizontal="center" vertical="center" wrapText="1"/>
    </xf>
    <xf numFmtId="0" fontId="5" fillId="2" borderId="0" xfId="2" applyFont="1" applyFill="1" applyAlignment="1">
      <alignment horizontal="center" vertical="center" wrapText="1"/>
    </xf>
    <xf numFmtId="164" fontId="19" fillId="0" borderId="16" xfId="1" applyFont="1" applyFill="1" applyBorder="1" applyAlignment="1">
      <alignment horizontal="center" vertical="center" wrapText="1"/>
    </xf>
    <xf numFmtId="164" fontId="8" fillId="0" borderId="16" xfId="1" applyFont="1" applyFill="1" applyBorder="1" applyAlignment="1">
      <alignment vertical="center"/>
    </xf>
    <xf numFmtId="164" fontId="8" fillId="0" borderId="40" xfId="1" applyFont="1" applyFill="1" applyBorder="1" applyAlignment="1">
      <alignment vertical="center"/>
    </xf>
    <xf numFmtId="164" fontId="8" fillId="2" borderId="16" xfId="1" applyFont="1" applyFill="1" applyBorder="1" applyAlignment="1">
      <alignment vertical="center"/>
    </xf>
    <xf numFmtId="164" fontId="5" fillId="2" borderId="0" xfId="2" applyNumberFormat="1" applyFont="1" applyFill="1" applyAlignment="1">
      <alignment horizontal="left" vertical="center"/>
    </xf>
    <xf numFmtId="164" fontId="8" fillId="2" borderId="36" xfId="1" applyFont="1" applyFill="1" applyBorder="1" applyAlignment="1">
      <alignment horizontal="right" vertical="center"/>
    </xf>
    <xf numFmtId="164" fontId="8" fillId="2" borderId="26" xfId="1" applyFont="1" applyFill="1" applyBorder="1" applyAlignment="1">
      <alignment horizontal="justify" vertical="center" wrapText="1"/>
    </xf>
    <xf numFmtId="164" fontId="19" fillId="0" borderId="46" xfId="1" applyFont="1" applyFill="1" applyBorder="1" applyAlignment="1">
      <alignment vertical="center" wrapText="1"/>
    </xf>
    <xf numFmtId="164" fontId="19" fillId="0" borderId="40" xfId="1" applyFont="1" applyFill="1" applyBorder="1" applyAlignment="1">
      <alignment horizontal="right" vertical="center" wrapText="1"/>
    </xf>
    <xf numFmtId="164" fontId="19" fillId="0" borderId="16" xfId="1" applyFont="1" applyFill="1" applyBorder="1" applyAlignment="1">
      <alignment horizontal="right" vertical="center" wrapText="1"/>
    </xf>
    <xf numFmtId="164" fontId="19" fillId="2" borderId="16" xfId="1" applyFont="1" applyFill="1" applyBorder="1" applyAlignment="1">
      <alignment horizontal="right" vertical="center" wrapText="1"/>
    </xf>
    <xf numFmtId="164" fontId="19" fillId="0" borderId="13" xfId="1" applyFont="1" applyFill="1" applyBorder="1" applyAlignment="1">
      <alignment horizontal="right" vertical="center" wrapText="1"/>
    </xf>
    <xf numFmtId="164" fontId="8" fillId="2" borderId="0" xfId="2" applyNumberFormat="1" applyFont="1" applyFill="1" applyAlignment="1">
      <alignment horizontal="center" vertical="center" wrapText="1"/>
    </xf>
    <xf numFmtId="0" fontId="5" fillId="2" borderId="0" xfId="2" applyFont="1" applyFill="1" applyAlignment="1">
      <alignment horizontal="center" vertical="center"/>
    </xf>
    <xf numFmtId="0" fontId="5" fillId="2" borderId="0" xfId="2" applyFont="1" applyFill="1" applyAlignment="1">
      <alignment horizontal="center" vertical="center" wrapText="1"/>
    </xf>
    <xf numFmtId="0" fontId="8" fillId="2" borderId="17" xfId="2" applyFont="1" applyFill="1" applyBorder="1" applyAlignment="1">
      <alignment horizontal="left" vertical="center" wrapText="1"/>
    </xf>
    <xf numFmtId="164" fontId="8" fillId="0" borderId="40" xfId="1" applyFont="1" applyFill="1" applyBorder="1" applyAlignment="1">
      <alignment vertical="center" wrapText="1"/>
    </xf>
    <xf numFmtId="49" fontId="15" fillId="2" borderId="0" xfId="2" applyNumberFormat="1" applyFont="1" applyFill="1" applyAlignment="1">
      <alignment vertical="center" wrapText="1"/>
    </xf>
    <xf numFmtId="49" fontId="5" fillId="2" borderId="0" xfId="2" applyNumberFormat="1" applyFont="1" applyFill="1" applyAlignment="1">
      <alignment vertical="center" wrapText="1"/>
    </xf>
    <xf numFmtId="49" fontId="14" fillId="4" borderId="7" xfId="2" applyNumberFormat="1" applyFont="1" applyFill="1" applyBorder="1" applyAlignment="1">
      <alignment vertical="center" wrapText="1"/>
    </xf>
    <xf numFmtId="164" fontId="22" fillId="2" borderId="19" xfId="2" applyNumberFormat="1" applyFont="1" applyFill="1" applyBorder="1" applyAlignment="1">
      <alignment vertical="center"/>
    </xf>
    <xf numFmtId="164" fontId="22" fillId="2" borderId="16" xfId="1" applyFont="1" applyFill="1" applyBorder="1" applyAlignment="1">
      <alignment vertical="center" wrapText="1"/>
    </xf>
    <xf numFmtId="164" fontId="22" fillId="2" borderId="16" xfId="1" applyFont="1" applyFill="1" applyBorder="1" applyAlignment="1">
      <alignment horizontal="center" vertical="center" wrapText="1"/>
    </xf>
    <xf numFmtId="49" fontId="5" fillId="0" borderId="16" xfId="1" applyNumberFormat="1" applyFont="1" applyFill="1" applyBorder="1" applyAlignment="1">
      <alignment horizontal="left" vertical="center" wrapText="1"/>
    </xf>
    <xf numFmtId="49" fontId="5" fillId="0" borderId="36" xfId="1" applyNumberFormat="1" applyFont="1" applyFill="1" applyBorder="1" applyAlignment="1">
      <alignment vertical="center" wrapText="1"/>
    </xf>
    <xf numFmtId="49" fontId="5" fillId="0" borderId="16" xfId="1" applyNumberFormat="1" applyFont="1" applyFill="1" applyBorder="1" applyAlignment="1">
      <alignment vertical="center" wrapText="1"/>
    </xf>
    <xf numFmtId="171" fontId="22" fillId="2" borderId="16" xfId="2" applyNumberFormat="1" applyFont="1" applyFill="1" applyBorder="1" applyAlignment="1">
      <alignment vertical="center" wrapText="1"/>
    </xf>
    <xf numFmtId="171" fontId="22" fillId="2" borderId="13" xfId="2" applyNumberFormat="1" applyFont="1" applyFill="1" applyBorder="1" applyAlignment="1">
      <alignment vertical="center" wrapText="1"/>
    </xf>
    <xf numFmtId="49" fontId="14" fillId="2" borderId="0" xfId="2" applyNumberFormat="1" applyFont="1" applyFill="1" applyAlignment="1">
      <alignment vertical="center" wrapText="1"/>
    </xf>
    <xf numFmtId="164" fontId="5" fillId="13" borderId="16" xfId="1" applyFont="1" applyFill="1" applyBorder="1" applyAlignment="1">
      <alignment vertical="center" wrapText="1"/>
    </xf>
    <xf numFmtId="164" fontId="8" fillId="13" borderId="16" xfId="1" applyFont="1" applyFill="1" applyBorder="1" applyAlignment="1">
      <alignment vertical="center" wrapText="1"/>
    </xf>
    <xf numFmtId="164" fontId="8" fillId="2" borderId="24" xfId="1" applyFont="1" applyFill="1" applyBorder="1" applyAlignment="1">
      <alignment vertical="center" wrapText="1"/>
    </xf>
    <xf numFmtId="0" fontId="8" fillId="2" borderId="19" xfId="2" applyFont="1" applyFill="1" applyBorder="1" applyAlignment="1">
      <alignment vertical="top" wrapText="1"/>
    </xf>
    <xf numFmtId="164" fontId="5" fillId="2" borderId="26" xfId="1" applyFont="1" applyFill="1" applyBorder="1" applyAlignment="1">
      <alignment vertical="center" wrapText="1"/>
    </xf>
    <xf numFmtId="164" fontId="5" fillId="2" borderId="28" xfId="1" applyFont="1" applyFill="1" applyBorder="1" applyAlignment="1">
      <alignment vertical="center" wrapText="1"/>
    </xf>
    <xf numFmtId="0" fontId="8" fillId="0" borderId="16" xfId="2" applyFont="1" applyFill="1" applyBorder="1" applyAlignment="1">
      <alignment horizontal="left" vertical="top" wrapText="1"/>
    </xf>
    <xf numFmtId="0" fontId="15" fillId="14" borderId="0" xfId="2" applyFont="1" applyFill="1" applyAlignment="1">
      <alignment horizontal="center" vertical="center"/>
    </xf>
    <xf numFmtId="0" fontId="8" fillId="2" borderId="0" xfId="0" applyFont="1" applyFill="1" applyAlignment="1">
      <alignment vertical="center"/>
    </xf>
    <xf numFmtId="1" fontId="8" fillId="2" borderId="0" xfId="0" applyNumberFormat="1" applyFont="1" applyFill="1" applyAlignment="1">
      <alignment vertical="center"/>
    </xf>
    <xf numFmtId="0" fontId="14" fillId="14" borderId="0" xfId="2" applyFont="1" applyFill="1" applyAlignment="1">
      <alignment horizontal="center" vertical="center"/>
    </xf>
    <xf numFmtId="0" fontId="16" fillId="2" borderId="16" xfId="2" applyFont="1" applyFill="1" applyBorder="1" applyAlignment="1">
      <alignment horizontal="justify" vertical="center" wrapText="1"/>
    </xf>
    <xf numFmtId="164" fontId="16" fillId="0" borderId="15" xfId="1" applyFont="1" applyFill="1" applyBorder="1" applyAlignment="1">
      <alignment vertical="center"/>
    </xf>
    <xf numFmtId="0" fontId="8" fillId="2" borderId="55" xfId="2" applyFont="1" applyFill="1" applyBorder="1" applyAlignment="1">
      <alignment vertical="center" wrapText="1"/>
    </xf>
    <xf numFmtId="0" fontId="5" fillId="2" borderId="16" xfId="2" applyFont="1" applyFill="1" applyBorder="1" applyAlignment="1">
      <alignment vertical="center" wrapText="1"/>
    </xf>
    <xf numFmtId="164" fontId="5" fillId="14" borderId="15" xfId="1" applyFont="1" applyFill="1" applyBorder="1" applyAlignment="1">
      <alignment vertical="center"/>
    </xf>
    <xf numFmtId="164" fontId="5" fillId="14" borderId="57" xfId="1" applyFont="1" applyFill="1" applyBorder="1" applyAlignment="1">
      <alignment vertical="center"/>
    </xf>
    <xf numFmtId="0" fontId="30" fillId="2" borderId="61" xfId="0" applyFont="1" applyFill="1" applyBorder="1" applyAlignment="1">
      <alignment horizontal="center" vertical="center" wrapText="1"/>
    </xf>
    <xf numFmtId="0" fontId="31" fillId="2" borderId="61" xfId="0" applyFont="1" applyFill="1" applyBorder="1" applyAlignment="1">
      <alignment horizontal="center" vertical="center" wrapText="1"/>
    </xf>
    <xf numFmtId="1" fontId="14" fillId="2" borderId="16" xfId="2" applyNumberFormat="1" applyFont="1" applyFill="1" applyBorder="1" applyAlignment="1">
      <alignment horizontal="center" vertical="center" wrapText="1"/>
    </xf>
    <xf numFmtId="0" fontId="14" fillId="2" borderId="16" xfId="2" applyFont="1" applyFill="1" applyBorder="1" applyAlignment="1">
      <alignment horizontal="center" vertical="center"/>
    </xf>
    <xf numFmtId="3" fontId="28" fillId="2" borderId="16" xfId="2" applyNumberFormat="1" applyFont="1" applyFill="1" applyBorder="1" applyAlignment="1">
      <alignment horizontal="center" vertical="center" wrapText="1"/>
    </xf>
    <xf numFmtId="43" fontId="5" fillId="2" borderId="16" xfId="2" applyNumberFormat="1" applyFont="1" applyFill="1" applyBorder="1" applyAlignment="1">
      <alignment horizontal="center" vertical="center" wrapText="1"/>
    </xf>
    <xf numFmtId="3" fontId="28" fillId="0" borderId="16" xfId="2" applyNumberFormat="1" applyFont="1" applyBorder="1" applyAlignment="1">
      <alignment horizontal="center" vertical="center" wrapText="1"/>
    </xf>
    <xf numFmtId="0" fontId="14" fillId="2" borderId="0" xfId="2" applyFont="1" applyFill="1" applyAlignment="1">
      <alignment horizontal="center" vertical="center" wrapText="1"/>
    </xf>
    <xf numFmtId="3" fontId="14" fillId="14" borderId="16" xfId="2" applyNumberFormat="1" applyFont="1" applyFill="1" applyBorder="1" applyAlignment="1">
      <alignment horizontal="center" vertical="center" wrapText="1"/>
    </xf>
    <xf numFmtId="3" fontId="14" fillId="14" borderId="31" xfId="2" applyNumberFormat="1" applyFont="1" applyFill="1" applyBorder="1" applyAlignment="1">
      <alignment horizontal="center" vertical="center" wrapText="1"/>
    </xf>
    <xf numFmtId="0" fontId="14" fillId="2" borderId="31" xfId="2" applyFont="1" applyFill="1" applyBorder="1" applyAlignment="1">
      <alignment horizontal="center" vertical="center" wrapText="1"/>
    </xf>
    <xf numFmtId="0" fontId="16" fillId="2" borderId="16" xfId="0" applyFont="1" applyFill="1" applyBorder="1" applyAlignment="1">
      <alignment horizontal="center" vertical="center" wrapText="1"/>
    </xf>
    <xf numFmtId="0" fontId="29" fillId="2" borderId="16" xfId="0" applyFont="1" applyFill="1" applyBorder="1" applyAlignment="1">
      <alignment horizontal="center" vertical="center" wrapText="1"/>
    </xf>
    <xf numFmtId="14" fontId="16" fillId="2" borderId="16" xfId="0" applyNumberFormat="1" applyFont="1" applyFill="1" applyBorder="1" applyAlignment="1">
      <alignment horizontal="center" vertical="center" wrapText="1"/>
    </xf>
    <xf numFmtId="0" fontId="5" fillId="14" borderId="17" xfId="2" applyFont="1" applyFill="1" applyBorder="1" applyAlignment="1">
      <alignment horizontal="justify" vertical="center" wrapText="1"/>
    </xf>
    <xf numFmtId="0" fontId="0" fillId="2" borderId="16" xfId="2" applyFont="1" applyFill="1" applyBorder="1" applyAlignment="1">
      <alignment horizontal="center" vertical="center" wrapText="1"/>
    </xf>
    <xf numFmtId="0" fontId="32" fillId="2" borderId="16" xfId="2" applyFont="1" applyFill="1" applyBorder="1" applyAlignment="1">
      <alignment horizontal="center" vertical="center" wrapText="1"/>
    </xf>
    <xf numFmtId="0" fontId="5" fillId="14" borderId="0" xfId="2" applyFont="1" applyFill="1" applyAlignment="1">
      <alignment horizontal="center" vertical="center" wrapText="1"/>
    </xf>
    <xf numFmtId="14" fontId="5" fillId="2" borderId="0" xfId="2" applyNumberFormat="1" applyFont="1" applyFill="1" applyAlignment="1">
      <alignment horizontal="center" vertical="center" wrapText="1"/>
    </xf>
    <xf numFmtId="171" fontId="14" fillId="2" borderId="0" xfId="2" applyNumberFormat="1" applyFont="1" applyFill="1" applyAlignment="1">
      <alignment horizontal="center" vertical="center" wrapText="1"/>
    </xf>
    <xf numFmtId="171" fontId="5" fillId="2" borderId="0" xfId="2" applyNumberFormat="1" applyFont="1" applyFill="1" applyAlignment="1">
      <alignment horizontal="center" vertical="center" wrapText="1"/>
    </xf>
    <xf numFmtId="0" fontId="28" fillId="15" borderId="1" xfId="2" applyFont="1" applyFill="1" applyBorder="1" applyAlignment="1">
      <alignment horizontal="center" vertical="center" wrapText="1"/>
    </xf>
    <xf numFmtId="3" fontId="28" fillId="3" borderId="1" xfId="2" applyNumberFormat="1" applyFont="1" applyFill="1" applyBorder="1" applyAlignment="1">
      <alignment horizontal="center" vertical="center" wrapText="1"/>
    </xf>
    <xf numFmtId="0" fontId="28" fillId="16" borderId="1" xfId="2" applyFont="1" applyFill="1" applyBorder="1" applyAlignment="1">
      <alignment horizontal="center" vertical="center" wrapText="1"/>
    </xf>
    <xf numFmtId="14" fontId="34" fillId="17" borderId="1" xfId="2" applyNumberFormat="1" applyFont="1" applyFill="1" applyBorder="1" applyAlignment="1">
      <alignment horizontal="center" vertical="center" wrapText="1"/>
    </xf>
    <xf numFmtId="0" fontId="35" fillId="11" borderId="1" xfId="2" applyFont="1" applyFill="1" applyBorder="1" applyAlignment="1">
      <alignment horizontal="left" vertical="center" wrapText="1"/>
    </xf>
    <xf numFmtId="0" fontId="33" fillId="11" borderId="1" xfId="2" applyFont="1" applyFill="1" applyBorder="1" applyAlignment="1">
      <alignment horizontal="left" vertical="center" wrapText="1"/>
    </xf>
    <xf numFmtId="0" fontId="35" fillId="11" borderId="1" xfId="2" applyFont="1" applyFill="1" applyBorder="1" applyAlignment="1">
      <alignment horizontal="center" vertical="center" wrapText="1"/>
    </xf>
    <xf numFmtId="3" fontId="33" fillId="11" borderId="1" xfId="2" applyNumberFormat="1" applyFont="1" applyFill="1" applyBorder="1" applyAlignment="1">
      <alignment horizontal="center" vertical="center" wrapText="1"/>
    </xf>
    <xf numFmtId="3" fontId="33" fillId="15" borderId="1" xfId="2" applyNumberFormat="1" applyFont="1" applyFill="1" applyBorder="1" applyAlignment="1">
      <alignment horizontal="center" vertical="center" wrapText="1"/>
    </xf>
    <xf numFmtId="3" fontId="33" fillId="3" borderId="1" xfId="2" applyNumberFormat="1" applyFont="1" applyFill="1" applyBorder="1" applyAlignment="1">
      <alignment horizontal="center" vertical="center" wrapText="1"/>
    </xf>
    <xf numFmtId="0" fontId="35" fillId="16" borderId="1" xfId="2" applyFont="1" applyFill="1" applyBorder="1" applyAlignment="1">
      <alignment horizontal="center" vertical="center" wrapText="1"/>
    </xf>
    <xf numFmtId="3" fontId="34" fillId="17" borderId="1" xfId="2" applyNumberFormat="1" applyFont="1" applyFill="1" applyBorder="1" applyAlignment="1">
      <alignment horizontal="center" vertical="center" wrapText="1"/>
    </xf>
    <xf numFmtId="3" fontId="33" fillId="16" borderId="1" xfId="2" applyNumberFormat="1" applyFont="1" applyFill="1" applyBorder="1" applyAlignment="1">
      <alignment horizontal="center" vertical="center" wrapText="1"/>
    </xf>
    <xf numFmtId="3" fontId="35" fillId="16" borderId="1" xfId="2" applyNumberFormat="1" applyFont="1" applyFill="1" applyBorder="1" applyAlignment="1">
      <alignment horizontal="center" vertical="center" wrapText="1"/>
    </xf>
    <xf numFmtId="0" fontId="5" fillId="2" borderId="0" xfId="2" applyFont="1" applyFill="1" applyAlignment="1">
      <alignment horizontal="center" vertical="center"/>
    </xf>
    <xf numFmtId="0" fontId="5" fillId="2" borderId="0" xfId="2" applyFont="1" applyFill="1" applyAlignment="1">
      <alignment horizontal="center" vertical="center" wrapText="1"/>
    </xf>
    <xf numFmtId="0" fontId="36" fillId="2" borderId="19" xfId="2" applyFont="1" applyFill="1" applyBorder="1" applyAlignment="1">
      <alignment horizontal="justify" vertical="center" wrapText="1"/>
    </xf>
    <xf numFmtId="0" fontId="37" fillId="0" borderId="1" xfId="0" applyFont="1" applyBorder="1" applyAlignment="1">
      <alignment vertical="center" wrapText="1"/>
    </xf>
    <xf numFmtId="0" fontId="5" fillId="2" borderId="1" xfId="2" applyFont="1" applyFill="1" applyBorder="1" applyAlignment="1">
      <alignment vertical="center" wrapText="1"/>
    </xf>
    <xf numFmtId="0" fontId="5" fillId="0" borderId="1" xfId="0" applyFont="1" applyBorder="1" applyAlignment="1">
      <alignment vertical="center" wrapText="1"/>
    </xf>
    <xf numFmtId="0" fontId="5" fillId="2" borderId="1" xfId="2" applyFont="1" applyFill="1" applyBorder="1" applyAlignment="1">
      <alignment horizontal="center" vertical="center"/>
    </xf>
    <xf numFmtId="0" fontId="5" fillId="2" borderId="1" xfId="1" applyNumberFormat="1" applyFont="1" applyFill="1" applyBorder="1" applyAlignment="1">
      <alignment vertical="center" wrapText="1"/>
    </xf>
    <xf numFmtId="0" fontId="14" fillId="2" borderId="0" xfId="2" applyFont="1" applyFill="1" applyAlignment="1">
      <alignment vertical="center"/>
    </xf>
    <xf numFmtId="0" fontId="8" fillId="0" borderId="37" xfId="1" applyNumberFormat="1" applyFont="1" applyFill="1" applyBorder="1" applyAlignment="1">
      <alignment vertical="center" wrapText="1"/>
    </xf>
    <xf numFmtId="164" fontId="5" fillId="2" borderId="16" xfId="1" applyFont="1" applyFill="1" applyBorder="1" applyAlignment="1">
      <alignment horizontal="left" vertical="center" wrapText="1"/>
    </xf>
    <xf numFmtId="0" fontId="8" fillId="0" borderId="38" xfId="1" applyNumberFormat="1" applyFont="1" applyBorder="1" applyAlignment="1">
      <alignment vertical="center" wrapText="1"/>
    </xf>
    <xf numFmtId="0" fontId="8" fillId="0" borderId="37" xfId="1" applyNumberFormat="1" applyFont="1" applyBorder="1" applyAlignment="1">
      <alignment vertical="center" wrapText="1"/>
    </xf>
    <xf numFmtId="1" fontId="5" fillId="2" borderId="16" xfId="2" applyNumberFormat="1" applyFont="1" applyFill="1" applyBorder="1" applyAlignment="1">
      <alignment horizontal="left" vertical="center" wrapText="1"/>
    </xf>
    <xf numFmtId="164" fontId="17" fillId="2" borderId="16" xfId="1" applyFont="1" applyFill="1" applyBorder="1" applyAlignment="1">
      <alignment horizontal="left" vertical="center" wrapText="1"/>
    </xf>
    <xf numFmtId="0" fontId="5" fillId="14" borderId="16" xfId="2" applyFont="1" applyFill="1" applyBorder="1" applyAlignment="1">
      <alignment horizontal="left" vertical="center" wrapText="1"/>
    </xf>
    <xf numFmtId="0" fontId="16" fillId="2" borderId="15" xfId="1" applyNumberFormat="1" applyFont="1" applyFill="1" applyBorder="1" applyAlignment="1">
      <alignment vertical="center" wrapText="1"/>
    </xf>
    <xf numFmtId="0" fontId="16" fillId="2" borderId="16" xfId="2" applyFont="1" applyFill="1" applyBorder="1" applyAlignment="1">
      <alignment horizontal="left" vertical="center" wrapText="1"/>
    </xf>
    <xf numFmtId="164" fontId="5" fillId="2" borderId="49" xfId="1" applyFont="1" applyFill="1" applyBorder="1" applyAlignment="1">
      <alignment vertical="center" wrapText="1"/>
    </xf>
    <xf numFmtId="164" fontId="8" fillId="2" borderId="16" xfId="1" applyFont="1" applyFill="1" applyBorder="1" applyAlignment="1">
      <alignment horizontal="left" vertical="center" wrapText="1"/>
    </xf>
    <xf numFmtId="164" fontId="5" fillId="2" borderId="48" xfId="1" applyFont="1" applyFill="1" applyBorder="1" applyAlignment="1">
      <alignment vertical="center" wrapText="1"/>
    </xf>
    <xf numFmtId="0" fontId="8" fillId="2" borderId="0" xfId="2" applyFont="1" applyFill="1" applyAlignment="1">
      <alignment horizontal="left" vertical="center" wrapText="1"/>
    </xf>
    <xf numFmtId="0" fontId="8" fillId="2" borderId="0" xfId="2" applyFont="1" applyFill="1" applyAlignment="1">
      <alignment horizontal="left" vertical="center"/>
    </xf>
    <xf numFmtId="0" fontId="16" fillId="2" borderId="40" xfId="2" applyFont="1" applyFill="1" applyBorder="1" applyAlignment="1">
      <alignment horizontal="left" vertical="center" wrapText="1"/>
    </xf>
    <xf numFmtId="0" fontId="5" fillId="2" borderId="16" xfId="2" applyFont="1" applyFill="1" applyBorder="1" applyAlignment="1">
      <alignment horizontal="left" vertical="center"/>
    </xf>
    <xf numFmtId="3" fontId="8" fillId="2" borderId="16" xfId="2" applyNumberFormat="1" applyFont="1" applyFill="1" applyBorder="1" applyAlignment="1">
      <alignment horizontal="left" vertical="center" wrapText="1"/>
    </xf>
    <xf numFmtId="3" fontId="5" fillId="2" borderId="16" xfId="2" applyNumberFormat="1" applyFont="1" applyFill="1" applyBorder="1" applyAlignment="1">
      <alignment horizontal="left" vertical="center" wrapText="1"/>
    </xf>
    <xf numFmtId="0" fontId="16" fillId="0" borderId="27" xfId="2" applyFont="1" applyBorder="1" applyAlignment="1">
      <alignment horizontal="left" vertical="center" wrapText="1"/>
    </xf>
    <xf numFmtId="0" fontId="8" fillId="2" borderId="27" xfId="2" applyFont="1" applyFill="1" applyBorder="1" applyAlignment="1">
      <alignment horizontal="left" vertical="center" wrapText="1"/>
    </xf>
    <xf numFmtId="0" fontId="8" fillId="0" borderId="0" xfId="0" applyFont="1" applyAlignment="1">
      <alignment vertical="center" wrapText="1"/>
    </xf>
    <xf numFmtId="185" fontId="16" fillId="10" borderId="0" xfId="0" applyNumberFormat="1" applyFont="1" applyFill="1" applyAlignment="1">
      <alignment vertical="center" wrapText="1"/>
    </xf>
    <xf numFmtId="169" fontId="8" fillId="0" borderId="16" xfId="2" applyNumberFormat="1" applyFont="1" applyFill="1" applyBorder="1" applyAlignment="1">
      <alignment horizontal="center" vertical="center" wrapText="1"/>
    </xf>
    <xf numFmtId="0" fontId="5" fillId="0" borderId="16" xfId="2" applyFont="1" applyBorder="1" applyAlignment="1">
      <alignment horizontal="left" vertical="center" wrapText="1"/>
    </xf>
    <xf numFmtId="0" fontId="5" fillId="2" borderId="0" xfId="2" applyFont="1" applyFill="1" applyAlignment="1">
      <alignment horizontal="center" vertical="center" wrapText="1"/>
    </xf>
    <xf numFmtId="0" fontId="8" fillId="2" borderId="13" xfId="2" applyFont="1" applyFill="1" applyBorder="1" applyAlignment="1">
      <alignment horizontal="left" vertical="center" wrapText="1"/>
    </xf>
    <xf numFmtId="0" fontId="8" fillId="2" borderId="14" xfId="2" applyFont="1" applyFill="1" applyBorder="1" applyAlignment="1">
      <alignment horizontal="left" vertical="center" wrapText="1"/>
    </xf>
    <xf numFmtId="49" fontId="5" fillId="0" borderId="16" xfId="1" applyNumberFormat="1" applyFont="1" applyFill="1" applyBorder="1" applyAlignment="1">
      <alignment horizontal="center" vertical="center" wrapText="1"/>
    </xf>
    <xf numFmtId="49" fontId="8" fillId="0" borderId="16" xfId="1" applyNumberFormat="1" applyFont="1" applyFill="1" applyBorder="1" applyAlignment="1">
      <alignment horizontal="center" vertical="center" wrapText="1"/>
    </xf>
    <xf numFmtId="49" fontId="8" fillId="0" borderId="16" xfId="1" applyNumberFormat="1" applyFont="1" applyFill="1" applyBorder="1" applyAlignment="1">
      <alignment horizontal="left" vertical="center" wrapText="1"/>
    </xf>
    <xf numFmtId="164" fontId="8" fillId="0" borderId="16" xfId="1" applyFont="1" applyFill="1" applyBorder="1" applyAlignment="1">
      <alignment horizontal="left" vertical="center" wrapText="1"/>
    </xf>
    <xf numFmtId="164" fontId="5" fillId="0" borderId="16" xfId="1" applyFont="1" applyFill="1" applyBorder="1" applyAlignment="1">
      <alignment horizontal="left" vertical="center" wrapText="1"/>
    </xf>
    <xf numFmtId="164" fontId="14" fillId="2" borderId="0" xfId="1" applyNumberFormat="1" applyFont="1" applyFill="1" applyAlignment="1">
      <alignment horizontal="center" vertical="center" wrapText="1"/>
    </xf>
    <xf numFmtId="0" fontId="8" fillId="2" borderId="0" xfId="2" applyFont="1" applyFill="1" applyBorder="1" applyAlignment="1">
      <alignment vertical="center"/>
    </xf>
    <xf numFmtId="0" fontId="8" fillId="0" borderId="0" xfId="2" applyFont="1" applyFill="1" applyBorder="1" applyAlignment="1">
      <alignment vertical="center"/>
    </xf>
    <xf numFmtId="3" fontId="8" fillId="0" borderId="16" xfId="2" applyNumberFormat="1" applyFont="1" applyFill="1" applyBorder="1" applyAlignment="1">
      <alignment horizontal="center" vertical="center" wrapText="1"/>
    </xf>
    <xf numFmtId="49" fontId="8" fillId="0" borderId="16" xfId="2" applyNumberFormat="1" applyFont="1" applyFill="1" applyBorder="1" applyAlignment="1">
      <alignment horizontal="center" vertical="center" wrapText="1"/>
    </xf>
    <xf numFmtId="0" fontId="8" fillId="0" borderId="18" xfId="2" applyFont="1" applyFill="1" applyBorder="1" applyAlignment="1">
      <alignment horizontal="center" vertical="center" wrapText="1"/>
    </xf>
    <xf numFmtId="0" fontId="8" fillId="0" borderId="10" xfId="2" applyFont="1" applyFill="1" applyBorder="1" applyAlignment="1">
      <alignment vertical="center"/>
    </xf>
    <xf numFmtId="0" fontId="8" fillId="0" borderId="19" xfId="2" applyFont="1" applyFill="1" applyBorder="1" applyAlignment="1">
      <alignment horizontal="center" vertical="center" wrapText="1"/>
    </xf>
    <xf numFmtId="14" fontId="8" fillId="0" borderId="19" xfId="2" applyNumberFormat="1" applyFont="1" applyFill="1" applyBorder="1" applyAlignment="1">
      <alignment horizontal="center" vertical="center" wrapText="1"/>
    </xf>
    <xf numFmtId="3" fontId="8" fillId="0" borderId="19" xfId="2" applyNumberFormat="1" applyFont="1" applyFill="1" applyBorder="1" applyAlignment="1">
      <alignment horizontal="center" vertical="center" wrapText="1"/>
    </xf>
    <xf numFmtId="0" fontId="8" fillId="0" borderId="20" xfId="2" applyFont="1" applyFill="1" applyBorder="1" applyAlignment="1">
      <alignment horizontal="center" vertical="center" wrapText="1"/>
    </xf>
    <xf numFmtId="0" fontId="5" fillId="2" borderId="0" xfId="2" applyFont="1" applyFill="1" applyBorder="1" applyAlignment="1">
      <alignment horizontal="left" vertical="center" wrapText="1"/>
    </xf>
    <xf numFmtId="1"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1" fontId="8" fillId="2" borderId="0" xfId="0" applyNumberFormat="1" applyFont="1" applyFill="1" applyBorder="1" applyAlignment="1">
      <alignment horizontal="left" vertical="center" wrapText="1"/>
    </xf>
    <xf numFmtId="164" fontId="5" fillId="2" borderId="16" xfId="1" applyNumberFormat="1" applyFont="1" applyFill="1" applyBorder="1" applyAlignment="1">
      <alignment vertical="center" wrapText="1"/>
    </xf>
    <xf numFmtId="164" fontId="8" fillId="0" borderId="19" xfId="1" applyFont="1" applyFill="1" applyBorder="1" applyAlignment="1">
      <alignment vertical="center" wrapText="1"/>
    </xf>
    <xf numFmtId="0" fontId="8" fillId="0" borderId="19" xfId="2" applyFont="1" applyBorder="1" applyAlignment="1">
      <alignment vertical="center" wrapText="1"/>
    </xf>
    <xf numFmtId="0" fontId="8" fillId="2" borderId="16" xfId="2" applyFont="1" applyFill="1" applyBorder="1" applyAlignment="1">
      <alignment vertical="top" wrapText="1"/>
    </xf>
    <xf numFmtId="0" fontId="5" fillId="0" borderId="0" xfId="2" applyFont="1" applyFill="1" applyAlignment="1">
      <alignment vertical="center" wrapText="1"/>
    </xf>
    <xf numFmtId="0" fontId="5" fillId="0" borderId="0" xfId="0" applyFont="1" applyFill="1"/>
    <xf numFmtId="169" fontId="5" fillId="0" borderId="13" xfId="2" applyNumberFormat="1" applyFont="1" applyFill="1" applyBorder="1" applyAlignment="1">
      <alignment horizontal="center" vertical="center" wrapText="1"/>
    </xf>
    <xf numFmtId="49" fontId="5" fillId="0" borderId="13" xfId="2" applyNumberFormat="1" applyFont="1" applyFill="1" applyBorder="1" applyAlignment="1">
      <alignment vertical="center" wrapText="1"/>
    </xf>
    <xf numFmtId="171" fontId="5" fillId="0" borderId="13" xfId="2" applyNumberFormat="1" applyFont="1" applyFill="1" applyBorder="1" applyAlignment="1">
      <alignment vertical="center" wrapText="1"/>
    </xf>
    <xf numFmtId="0" fontId="5" fillId="0" borderId="14" xfId="2" applyFont="1" applyFill="1" applyBorder="1" applyAlignment="1">
      <alignment horizontal="justify" vertical="center" wrapText="1"/>
    </xf>
    <xf numFmtId="49" fontId="5" fillId="0" borderId="16" xfId="2" applyNumberFormat="1" applyFont="1" applyFill="1" applyBorder="1" applyAlignment="1">
      <alignment vertical="center" wrapText="1"/>
    </xf>
    <xf numFmtId="171" fontId="5" fillId="0" borderId="16" xfId="2" applyNumberFormat="1" applyFont="1" applyFill="1" applyBorder="1" applyAlignment="1">
      <alignment vertical="center" wrapText="1"/>
    </xf>
    <xf numFmtId="3" fontId="5" fillId="0" borderId="16" xfId="2" applyNumberFormat="1" applyFont="1" applyFill="1" applyBorder="1" applyAlignment="1">
      <alignment horizontal="left" vertical="center" wrapText="1"/>
    </xf>
    <xf numFmtId="3" fontId="5" fillId="0" borderId="16" xfId="2" applyNumberFormat="1" applyFont="1" applyFill="1" applyBorder="1" applyAlignment="1">
      <alignment horizontal="left" vertical="center"/>
    </xf>
    <xf numFmtId="169" fontId="5" fillId="0" borderId="0" xfId="2" applyNumberFormat="1" applyFont="1" applyFill="1" applyAlignment="1">
      <alignment vertical="center"/>
    </xf>
    <xf numFmtId="164" fontId="5" fillId="0" borderId="0" xfId="2" applyNumberFormat="1" applyFont="1" applyFill="1" applyAlignment="1">
      <alignment vertical="center"/>
    </xf>
    <xf numFmtId="1" fontId="5" fillId="0" borderId="16" xfId="2" applyNumberFormat="1" applyFont="1" applyFill="1" applyBorder="1" applyAlignment="1">
      <alignment horizontal="left" vertical="center" wrapText="1"/>
    </xf>
    <xf numFmtId="178" fontId="5" fillId="0" borderId="0" xfId="0" applyNumberFormat="1" applyFont="1" applyFill="1"/>
    <xf numFmtId="164" fontId="5" fillId="0" borderId="0" xfId="0" applyNumberFormat="1" applyFont="1" applyFill="1"/>
    <xf numFmtId="49" fontId="5" fillId="0" borderId="19" xfId="2" applyNumberFormat="1" applyFont="1" applyFill="1" applyBorder="1" applyAlignment="1">
      <alignment vertical="center" wrapText="1"/>
    </xf>
    <xf numFmtId="164" fontId="5" fillId="0" borderId="19" xfId="2" applyNumberFormat="1" applyFont="1" applyFill="1" applyBorder="1" applyAlignment="1">
      <alignment vertical="center"/>
    </xf>
    <xf numFmtId="3" fontId="5" fillId="0" borderId="19" xfId="2" applyNumberFormat="1" applyFont="1" applyFill="1" applyBorder="1" applyAlignment="1">
      <alignment horizontal="left" vertical="center"/>
    </xf>
    <xf numFmtId="3" fontId="5" fillId="0" borderId="19" xfId="2" applyNumberFormat="1" applyFont="1" applyFill="1" applyBorder="1" applyAlignment="1">
      <alignment horizontal="center" vertical="center"/>
    </xf>
    <xf numFmtId="0" fontId="5" fillId="0" borderId="20" xfId="2" applyFont="1" applyFill="1" applyBorder="1" applyAlignment="1">
      <alignment horizontal="justify" vertical="center" wrapText="1"/>
    </xf>
    <xf numFmtId="0" fontId="5" fillId="0" borderId="0" xfId="2" applyFont="1" applyFill="1" applyBorder="1" applyAlignment="1">
      <alignment vertical="center" wrapText="1"/>
    </xf>
    <xf numFmtId="49" fontId="5" fillId="2" borderId="0" xfId="2" applyNumberFormat="1" applyFont="1" applyFill="1" applyBorder="1" applyAlignment="1">
      <alignment vertical="center" wrapText="1"/>
    </xf>
    <xf numFmtId="49" fontId="8" fillId="2" borderId="0" xfId="0" applyNumberFormat="1" applyFont="1" applyFill="1" applyBorder="1" applyAlignment="1">
      <alignment vertical="center" wrapText="1"/>
    </xf>
    <xf numFmtId="0" fontId="15" fillId="0" borderId="0" xfId="2" applyFont="1" applyFill="1" applyBorder="1" applyAlignment="1">
      <alignment horizontal="center" vertical="center"/>
    </xf>
    <xf numFmtId="49" fontId="15" fillId="2" borderId="0" xfId="0" applyNumberFormat="1" applyFont="1" applyFill="1" applyBorder="1" applyAlignment="1">
      <alignment vertical="center" wrapText="1"/>
    </xf>
    <xf numFmtId="0" fontId="15" fillId="0" borderId="0" xfId="2" applyFont="1" applyFill="1" applyAlignment="1">
      <alignment horizontal="center" vertical="center"/>
    </xf>
    <xf numFmtId="3" fontId="5" fillId="0" borderId="16" xfId="2" applyNumberFormat="1" applyFont="1" applyFill="1" applyBorder="1" applyAlignment="1">
      <alignment horizontal="center" vertical="center"/>
    </xf>
    <xf numFmtId="0" fontId="5" fillId="0" borderId="16" xfId="2" applyFont="1" applyFill="1" applyBorder="1" applyAlignment="1">
      <alignment horizontal="center" vertical="center" wrapText="1"/>
    </xf>
    <xf numFmtId="0" fontId="8" fillId="0" borderId="16" xfId="4" applyFont="1" applyFill="1" applyBorder="1" applyAlignment="1">
      <alignment horizontal="center" vertical="center" wrapText="1"/>
    </xf>
    <xf numFmtId="0" fontId="8" fillId="0" borderId="17" xfId="4" applyFont="1" applyFill="1" applyBorder="1" applyAlignment="1">
      <alignment horizontal="justify" vertical="center" wrapText="1"/>
    </xf>
    <xf numFmtId="164" fontId="5" fillId="0" borderId="15" xfId="1" applyFont="1" applyFill="1" applyBorder="1" applyAlignment="1">
      <alignment horizontal="center" vertical="center" wrapText="1"/>
    </xf>
    <xf numFmtId="1" fontId="5" fillId="0" borderId="16" xfId="2" applyNumberFormat="1" applyFont="1" applyFill="1" applyBorder="1" applyAlignment="1">
      <alignment horizontal="center" vertical="center" wrapText="1"/>
    </xf>
    <xf numFmtId="0" fontId="5" fillId="0" borderId="17" xfId="2" applyFont="1" applyFill="1" applyBorder="1" applyAlignment="1">
      <alignment horizontal="justify" vertical="center" wrapText="1"/>
    </xf>
    <xf numFmtId="164" fontId="5" fillId="0" borderId="19" xfId="1" applyFont="1" applyFill="1" applyBorder="1" applyAlignment="1">
      <alignment horizontal="center" vertical="center" wrapText="1"/>
    </xf>
    <xf numFmtId="164" fontId="5" fillId="0" borderId="16" xfId="1" applyFont="1" applyFill="1" applyBorder="1" applyAlignment="1">
      <alignment horizontal="center" vertical="center" wrapText="1"/>
    </xf>
    <xf numFmtId="0" fontId="5" fillId="0" borderId="15" xfId="2" applyFont="1" applyFill="1" applyBorder="1" applyAlignment="1">
      <alignment horizontal="center" vertical="center" wrapText="1"/>
    </xf>
    <xf numFmtId="14" fontId="5" fillId="0" borderId="16" xfId="2" applyNumberFormat="1" applyFont="1" applyFill="1" applyBorder="1" applyAlignment="1">
      <alignment horizontal="center" vertical="center" wrapText="1"/>
    </xf>
    <xf numFmtId="169" fontId="5" fillId="0" borderId="16" xfId="2" applyNumberFormat="1" applyFont="1" applyFill="1" applyBorder="1" applyAlignment="1">
      <alignment horizontal="center" vertical="center" wrapText="1"/>
    </xf>
    <xf numFmtId="0" fontId="8" fillId="0" borderId="16"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5" fillId="0" borderId="16" xfId="2" applyFont="1" applyFill="1" applyBorder="1" applyAlignment="1">
      <alignment vertical="center" wrapText="1"/>
    </xf>
    <xf numFmtId="0" fontId="5" fillId="0" borderId="16" xfId="2" applyFont="1" applyFill="1" applyBorder="1" applyAlignment="1">
      <alignment horizontal="left" vertical="center" wrapText="1"/>
    </xf>
    <xf numFmtId="0" fontId="5" fillId="0" borderId="13" xfId="2" applyFont="1" applyFill="1" applyBorder="1" applyAlignment="1">
      <alignment horizontal="left" vertical="center" wrapText="1"/>
    </xf>
    <xf numFmtId="0" fontId="10" fillId="2" borderId="0"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6" borderId="1" xfId="2" applyFont="1" applyFill="1" applyBorder="1" applyAlignment="1">
      <alignment horizontal="center" vertical="center" wrapText="1"/>
    </xf>
    <xf numFmtId="0" fontId="14" fillId="9" borderId="1" xfId="2" applyFont="1" applyFill="1" applyBorder="1" applyAlignment="1">
      <alignment horizontal="center" vertical="center" wrapText="1"/>
    </xf>
    <xf numFmtId="0" fontId="14" fillId="9" borderId="2" xfId="2" applyFont="1" applyFill="1" applyBorder="1" applyAlignment="1">
      <alignment horizontal="center" vertical="center" wrapText="1"/>
    </xf>
    <xf numFmtId="0" fontId="5" fillId="2" borderId="0" xfId="2" applyFont="1" applyFill="1" applyAlignment="1">
      <alignment horizontal="center" vertical="center"/>
    </xf>
    <xf numFmtId="0" fontId="14" fillId="4" borderId="1" xfId="2" applyFont="1" applyFill="1" applyBorder="1" applyAlignment="1">
      <alignment horizontal="center" vertical="center"/>
    </xf>
    <xf numFmtId="0" fontId="9" fillId="7" borderId="1" xfId="0" applyFont="1" applyFill="1" applyBorder="1" applyAlignment="1">
      <alignment horizontal="center" vertical="center" wrapText="1"/>
    </xf>
    <xf numFmtId="164" fontId="5" fillId="0" borderId="15" xfId="1" applyFont="1" applyFill="1" applyBorder="1" applyAlignment="1">
      <alignment vertical="center" wrapText="1"/>
    </xf>
    <xf numFmtId="3" fontId="5" fillId="0" borderId="40" xfId="2" applyNumberFormat="1" applyFont="1" applyFill="1" applyBorder="1" applyAlignment="1">
      <alignment horizontal="center" vertical="center" wrapText="1"/>
    </xf>
    <xf numFmtId="170" fontId="8" fillId="0" borderId="16" xfId="4" applyNumberFormat="1" applyFont="1" applyFill="1" applyBorder="1" applyAlignment="1">
      <alignment vertical="center" wrapText="1"/>
    </xf>
    <xf numFmtId="0" fontId="5" fillId="0" borderId="19" xfId="2" applyFont="1" applyFill="1" applyBorder="1" applyAlignment="1">
      <alignment horizontal="center" vertical="center" wrapText="1"/>
    </xf>
    <xf numFmtId="3" fontId="5" fillId="0" borderId="16" xfId="2" applyNumberFormat="1" applyFont="1" applyFill="1" applyBorder="1" applyAlignment="1">
      <alignment horizontal="center" vertical="center" wrapText="1"/>
    </xf>
    <xf numFmtId="164" fontId="5" fillId="0" borderId="18" xfId="1" applyFont="1" applyFill="1" applyBorder="1" applyAlignment="1">
      <alignment horizontal="center" vertical="center" wrapText="1"/>
    </xf>
    <xf numFmtId="0" fontId="5" fillId="2" borderId="20" xfId="2" applyFont="1" applyFill="1" applyBorder="1" applyAlignment="1">
      <alignment horizontal="center" vertical="center"/>
    </xf>
    <xf numFmtId="0" fontId="5" fillId="2" borderId="17" xfId="2" applyFont="1" applyFill="1" applyBorder="1" applyAlignment="1">
      <alignment horizontal="center" vertical="center"/>
    </xf>
    <xf numFmtId="0" fontId="5" fillId="2" borderId="19" xfId="2" applyFont="1" applyFill="1" applyBorder="1" applyAlignment="1">
      <alignment horizontal="center" vertical="center"/>
    </xf>
    <xf numFmtId="0" fontId="5" fillId="2" borderId="16" xfId="2" applyFont="1" applyFill="1" applyBorder="1" applyAlignment="1">
      <alignment horizontal="center" vertical="center"/>
    </xf>
    <xf numFmtId="0" fontId="5" fillId="2" borderId="19" xfId="2" applyFont="1" applyFill="1" applyBorder="1" applyAlignment="1">
      <alignment horizontal="center" vertical="center" wrapText="1"/>
    </xf>
    <xf numFmtId="0" fontId="5" fillId="2" borderId="16" xfId="2" applyFont="1" applyFill="1" applyBorder="1" applyAlignment="1">
      <alignment horizontal="center" vertical="center" wrapText="1"/>
    </xf>
    <xf numFmtId="14" fontId="5" fillId="2" borderId="16" xfId="2" applyNumberFormat="1" applyFont="1" applyFill="1" applyBorder="1" applyAlignment="1">
      <alignment horizontal="center" vertical="center" wrapText="1"/>
    </xf>
    <xf numFmtId="0" fontId="5" fillId="2" borderId="17" xfId="2" applyFont="1" applyFill="1" applyBorder="1" applyAlignment="1">
      <alignment horizontal="justify" vertical="center" wrapText="1"/>
    </xf>
    <xf numFmtId="0" fontId="5" fillId="2" borderId="16" xfId="2" applyFont="1" applyFill="1" applyBorder="1" applyAlignment="1">
      <alignment horizontal="left" vertical="center" wrapText="1"/>
    </xf>
    <xf numFmtId="164" fontId="5" fillId="2" borderId="16" xfId="1" applyFont="1" applyFill="1" applyBorder="1" applyAlignment="1">
      <alignment horizontal="center" vertical="center" wrapText="1"/>
    </xf>
    <xf numFmtId="164" fontId="5" fillId="2" borderId="15" xfId="1" applyFont="1" applyFill="1" applyBorder="1" applyAlignment="1">
      <alignment horizontal="center" vertical="center" wrapText="1"/>
    </xf>
    <xf numFmtId="0" fontId="5" fillId="2" borderId="19" xfId="2" applyFont="1" applyFill="1" applyBorder="1" applyAlignment="1">
      <alignment horizontal="justify" vertical="center" wrapText="1"/>
    </xf>
    <xf numFmtId="0" fontId="5" fillId="2" borderId="16" xfId="2" applyFont="1" applyFill="1" applyBorder="1" applyAlignment="1">
      <alignment horizontal="justify" vertical="center" wrapText="1"/>
    </xf>
    <xf numFmtId="164" fontId="8" fillId="0" borderId="15" xfId="1" applyFont="1" applyFill="1" applyBorder="1" applyAlignment="1">
      <alignment horizontal="center" vertical="center" wrapText="1"/>
    </xf>
    <xf numFmtId="0" fontId="5" fillId="0" borderId="15" xfId="2" applyFont="1" applyBorder="1" applyAlignment="1">
      <alignment horizontal="center" vertical="center" wrapText="1"/>
    </xf>
    <xf numFmtId="0" fontId="5" fillId="0" borderId="16" xfId="2" applyFont="1" applyBorder="1" applyAlignment="1">
      <alignment horizontal="center" vertical="center" wrapText="1"/>
    </xf>
    <xf numFmtId="1" fontId="5" fillId="2" borderId="16" xfId="2" applyNumberFormat="1" applyFont="1" applyFill="1" applyBorder="1" applyAlignment="1">
      <alignment horizontal="center" vertical="center" wrapText="1"/>
    </xf>
    <xf numFmtId="1" fontId="28" fillId="2" borderId="16" xfId="2" applyNumberFormat="1" applyFont="1" applyFill="1" applyBorder="1" applyAlignment="1">
      <alignment horizontal="center" vertical="center" wrapText="1"/>
    </xf>
    <xf numFmtId="164" fontId="5" fillId="2" borderId="30" xfId="1" applyFont="1" applyFill="1" applyBorder="1" applyAlignment="1">
      <alignment horizontal="center" vertical="center" wrapText="1"/>
    </xf>
    <xf numFmtId="164" fontId="5" fillId="2" borderId="31" xfId="1" applyFont="1" applyFill="1" applyBorder="1" applyAlignment="1">
      <alignment horizontal="left" vertical="center" wrapText="1"/>
    </xf>
    <xf numFmtId="164" fontId="5" fillId="2" borderId="30" xfId="1" applyFont="1" applyFill="1" applyBorder="1" applyAlignment="1">
      <alignment horizontal="left" vertical="center" wrapText="1"/>
    </xf>
    <xf numFmtId="169" fontId="5" fillId="0" borderId="16" xfId="2" applyNumberFormat="1" applyFont="1" applyBorder="1" applyAlignment="1">
      <alignment horizontal="center" vertical="center" wrapText="1"/>
    </xf>
    <xf numFmtId="169" fontId="5" fillId="2" borderId="16" xfId="2" applyNumberFormat="1" applyFont="1" applyFill="1" applyBorder="1" applyAlignment="1">
      <alignment horizontal="center" vertical="center" wrapText="1"/>
    </xf>
    <xf numFmtId="179" fontId="8" fillId="2" borderId="16" xfId="6" applyNumberFormat="1" applyFont="1" applyFill="1" applyBorder="1" applyAlignment="1">
      <alignment horizontal="center" vertical="center" wrapText="1"/>
    </xf>
    <xf numFmtId="0" fontId="5" fillId="2" borderId="15" xfId="2" applyFont="1" applyFill="1" applyBorder="1" applyAlignment="1">
      <alignment horizontal="center" vertical="center"/>
    </xf>
    <xf numFmtId="0" fontId="5" fillId="2" borderId="31" xfId="2" applyFont="1" applyFill="1" applyBorder="1" applyAlignment="1">
      <alignment horizontal="center" vertical="center" wrapText="1"/>
    </xf>
    <xf numFmtId="0" fontId="28" fillId="2" borderId="16" xfId="2" applyFont="1" applyFill="1" applyBorder="1" applyAlignment="1">
      <alignment horizontal="center" vertical="center" wrapText="1"/>
    </xf>
    <xf numFmtId="14" fontId="5" fillId="2" borderId="15" xfId="2" applyNumberFormat="1" applyFont="1" applyFill="1" applyBorder="1" applyAlignment="1">
      <alignment horizontal="center" vertical="center" wrapText="1"/>
    </xf>
    <xf numFmtId="14" fontId="5" fillId="2" borderId="17" xfId="2" applyNumberFormat="1" applyFont="1" applyFill="1" applyBorder="1" applyAlignment="1">
      <alignment horizontal="center" vertical="center" wrapText="1"/>
    </xf>
    <xf numFmtId="3" fontId="5" fillId="2" borderId="16" xfId="2" applyNumberFormat="1" applyFont="1" applyFill="1" applyBorder="1" applyAlignment="1">
      <alignment horizontal="center" vertical="center" wrapText="1"/>
    </xf>
    <xf numFmtId="0" fontId="14" fillId="2" borderId="16" xfId="2" applyFont="1" applyFill="1" applyBorder="1" applyAlignment="1">
      <alignment horizontal="center" vertical="center" wrapText="1"/>
    </xf>
    <xf numFmtId="0" fontId="5" fillId="2" borderId="13" xfId="2" applyFont="1" applyFill="1" applyBorder="1" applyAlignment="1">
      <alignment horizontal="center" vertical="center" wrapText="1"/>
    </xf>
    <xf numFmtId="0" fontId="5" fillId="2" borderId="26" xfId="2" applyFont="1" applyFill="1" applyBorder="1" applyAlignment="1">
      <alignment horizontal="justify" vertical="center" wrapText="1"/>
    </xf>
    <xf numFmtId="0" fontId="16" fillId="12" borderId="16" xfId="0" applyFont="1" applyFill="1" applyBorder="1" applyAlignment="1">
      <alignment horizontal="center" vertical="center" wrapText="1"/>
    </xf>
    <xf numFmtId="3" fontId="14" fillId="2" borderId="16" xfId="2" applyNumberFormat="1" applyFont="1" applyFill="1" applyBorder="1" applyAlignment="1">
      <alignment horizontal="center" vertical="center" wrapText="1"/>
    </xf>
    <xf numFmtId="0" fontId="8" fillId="2" borderId="17" xfId="2" applyFont="1" applyFill="1" applyBorder="1" applyAlignment="1">
      <alignment horizontal="justify" vertical="center" wrapText="1"/>
    </xf>
    <xf numFmtId="0" fontId="8" fillId="2" borderId="16" xfId="2" applyFont="1" applyFill="1" applyBorder="1" applyAlignment="1">
      <alignment horizontal="center" vertical="center" wrapText="1"/>
    </xf>
    <xf numFmtId="0" fontId="5" fillId="2" borderId="14" xfId="2" applyFont="1" applyFill="1" applyBorder="1" applyAlignment="1">
      <alignment horizontal="center" vertical="center"/>
    </xf>
    <xf numFmtId="0" fontId="5" fillId="2" borderId="13" xfId="2" applyFont="1" applyFill="1" applyBorder="1" applyAlignment="1">
      <alignment horizontal="center" vertical="center"/>
    </xf>
    <xf numFmtId="169" fontId="5" fillId="2" borderId="13" xfId="2" applyNumberFormat="1" applyFont="1" applyFill="1" applyBorder="1" applyAlignment="1">
      <alignment horizontal="center" vertical="center" wrapText="1"/>
    </xf>
    <xf numFmtId="0" fontId="8" fillId="0" borderId="40" xfId="2" applyFont="1" applyFill="1" applyBorder="1" applyAlignment="1">
      <alignment horizontal="center" vertical="center" wrapText="1"/>
    </xf>
    <xf numFmtId="1" fontId="8" fillId="0" borderId="16" xfId="7" applyNumberFormat="1" applyFont="1" applyFill="1" applyBorder="1" applyAlignment="1">
      <alignment horizontal="center" vertical="center" wrapText="1"/>
    </xf>
    <xf numFmtId="0" fontId="5" fillId="2" borderId="0" xfId="2" applyFont="1" applyFill="1" applyAlignment="1">
      <alignment horizontal="center" vertical="center" wrapText="1"/>
    </xf>
    <xf numFmtId="0" fontId="14" fillId="4" borderId="7" xfId="2" applyFont="1" applyFill="1" applyBorder="1" applyAlignment="1">
      <alignment horizontal="center" vertical="center"/>
    </xf>
    <xf numFmtId="0" fontId="8" fillId="2" borderId="17" xfId="2" applyFont="1" applyFill="1" applyBorder="1" applyAlignment="1">
      <alignment horizontal="center" vertical="center" wrapText="1"/>
    </xf>
    <xf numFmtId="0" fontId="8" fillId="0"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0" borderId="16" xfId="2" applyFont="1" applyFill="1" applyBorder="1" applyAlignment="1">
      <alignment horizontal="justify" vertical="center" wrapText="1"/>
    </xf>
    <xf numFmtId="0" fontId="8" fillId="2" borderId="16" xfId="2" applyFont="1" applyFill="1" applyBorder="1" applyAlignment="1">
      <alignment horizontal="justify" vertical="center" wrapText="1"/>
    </xf>
    <xf numFmtId="164" fontId="8" fillId="0" borderId="16" xfId="1" applyFont="1" applyFill="1" applyBorder="1" applyAlignment="1">
      <alignment horizontal="center" vertical="center" wrapText="1"/>
    </xf>
    <xf numFmtId="0" fontId="8" fillId="0" borderId="17" xfId="2" applyFont="1" applyFill="1" applyBorder="1" applyAlignment="1">
      <alignment horizontal="left" vertical="center" wrapText="1"/>
    </xf>
    <xf numFmtId="0" fontId="8" fillId="0" borderId="16" xfId="2" applyFont="1" applyFill="1" applyBorder="1" applyAlignment="1">
      <alignment horizontal="left" vertical="center" wrapText="1"/>
    </xf>
    <xf numFmtId="0" fontId="8" fillId="0" borderId="40" xfId="2" applyFont="1" applyFill="1" applyBorder="1" applyAlignment="1">
      <alignment horizontal="left" vertical="center" wrapText="1"/>
    </xf>
    <xf numFmtId="0" fontId="5" fillId="0" borderId="40"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8" fillId="0" borderId="47" xfId="2" applyFont="1" applyFill="1" applyBorder="1" applyAlignment="1">
      <alignment horizontal="left" vertical="center" wrapText="1"/>
    </xf>
    <xf numFmtId="0" fontId="8" fillId="0" borderId="15" xfId="2" applyFont="1" applyFill="1" applyBorder="1" applyAlignment="1">
      <alignment horizontal="center" vertical="center" wrapText="1"/>
    </xf>
    <xf numFmtId="14" fontId="8" fillId="0" borderId="16" xfId="2" applyNumberFormat="1" applyFont="1" applyFill="1" applyBorder="1" applyAlignment="1">
      <alignment horizontal="center" vertical="center" wrapText="1"/>
    </xf>
    <xf numFmtId="14" fontId="8" fillId="0" borderId="40" xfId="2" applyNumberFormat="1" applyFont="1" applyFill="1" applyBorder="1" applyAlignment="1">
      <alignment horizontal="center" vertical="center" wrapText="1"/>
    </xf>
    <xf numFmtId="164" fontId="5" fillId="0" borderId="40" xfId="1" applyFont="1" applyFill="1" applyBorder="1" applyAlignment="1">
      <alignment horizontal="left" vertical="center" wrapText="1"/>
    </xf>
    <xf numFmtId="164" fontId="8" fillId="0" borderId="31" xfId="1" applyFont="1" applyFill="1" applyBorder="1" applyAlignment="1">
      <alignment horizontal="center" vertical="center" wrapText="1"/>
    </xf>
    <xf numFmtId="164" fontId="8" fillId="0" borderId="40" xfId="1" applyFont="1" applyFill="1" applyBorder="1" applyAlignment="1">
      <alignment horizontal="center" vertical="center" wrapText="1"/>
    </xf>
    <xf numFmtId="0" fontId="8" fillId="0" borderId="46" xfId="2" applyFont="1" applyFill="1" applyBorder="1" applyAlignment="1">
      <alignment horizontal="center" vertical="center" wrapText="1"/>
    </xf>
    <xf numFmtId="0" fontId="10" fillId="2" borderId="0" xfId="0" applyFont="1" applyFill="1" applyAlignment="1">
      <alignment horizontal="center" vertical="center" wrapText="1"/>
    </xf>
    <xf numFmtId="174" fontId="5" fillId="2" borderId="31" xfId="8" applyNumberFormat="1" applyFont="1" applyFill="1" applyBorder="1" applyAlignment="1">
      <alignment horizontal="center" vertical="center" wrapText="1"/>
    </xf>
    <xf numFmtId="0" fontId="5" fillId="2" borderId="15" xfId="2" applyFont="1" applyFill="1" applyBorder="1" applyAlignment="1">
      <alignment horizontal="center" vertical="center" wrapText="1"/>
    </xf>
    <xf numFmtId="0" fontId="5" fillId="2" borderId="12" xfId="2" applyFont="1" applyFill="1" applyBorder="1" applyAlignment="1">
      <alignment horizontal="center" vertical="center" wrapText="1"/>
    </xf>
    <xf numFmtId="0" fontId="11" fillId="2" borderId="1" xfId="0" applyFont="1" applyFill="1" applyBorder="1" applyAlignment="1">
      <alignment horizontal="center" vertical="center" wrapText="1"/>
    </xf>
    <xf numFmtId="164" fontId="5" fillId="2" borderId="1" xfId="1" applyFont="1" applyFill="1" applyBorder="1" applyAlignment="1">
      <alignment vertical="center"/>
    </xf>
    <xf numFmtId="164" fontId="5" fillId="2" borderId="15" xfId="1" applyFont="1" applyFill="1" applyBorder="1" applyAlignment="1">
      <alignment vertical="center"/>
    </xf>
    <xf numFmtId="174" fontId="5" fillId="0" borderId="16" xfId="8" applyNumberFormat="1" applyFont="1" applyFill="1" applyBorder="1" applyAlignment="1">
      <alignment horizontal="center" vertical="center" wrapText="1"/>
    </xf>
    <xf numFmtId="0" fontId="5" fillId="0" borderId="13" xfId="2" applyFont="1" applyFill="1" applyBorder="1" applyAlignment="1">
      <alignment horizontal="center" vertical="center" wrapText="1"/>
    </xf>
    <xf numFmtId="0" fontId="8" fillId="0" borderId="17" xfId="2" applyFont="1" applyFill="1" applyBorder="1" applyAlignment="1">
      <alignment horizontal="justify" vertical="center" wrapText="1"/>
    </xf>
    <xf numFmtId="0" fontId="5" fillId="2" borderId="13" xfId="2" applyFont="1" applyFill="1" applyBorder="1" applyAlignment="1">
      <alignment horizontal="justify" vertical="center" wrapText="1"/>
    </xf>
    <xf numFmtId="174" fontId="5" fillId="2" borderId="16" xfId="8" applyNumberFormat="1" applyFont="1" applyFill="1" applyBorder="1" applyAlignment="1">
      <alignment horizontal="center" vertical="center" wrapText="1"/>
    </xf>
    <xf numFmtId="164" fontId="8" fillId="2" borderId="16" xfId="1" applyFont="1" applyFill="1" applyBorder="1" applyAlignment="1">
      <alignment horizontal="center" vertical="center" wrapText="1"/>
    </xf>
    <xf numFmtId="164" fontId="8" fillId="0" borderId="19" xfId="1" applyFont="1" applyFill="1" applyBorder="1" applyAlignment="1">
      <alignment horizontal="center" vertical="center" wrapText="1"/>
    </xf>
    <xf numFmtId="164" fontId="8" fillId="2" borderId="16" xfId="1" applyFont="1" applyFill="1" applyBorder="1" applyAlignment="1">
      <alignment horizontal="center" vertical="center"/>
    </xf>
    <xf numFmtId="0" fontId="8" fillId="2" borderId="19" xfId="2" applyFont="1" applyFill="1" applyBorder="1" applyAlignment="1">
      <alignment horizontal="center" vertical="center" wrapText="1"/>
    </xf>
    <xf numFmtId="0" fontId="15" fillId="4" borderId="1" xfId="2" applyFont="1" applyFill="1" applyBorder="1" applyAlignment="1">
      <alignment horizontal="center" vertical="center"/>
    </xf>
    <xf numFmtId="0" fontId="8" fillId="2" borderId="16" xfId="2" applyFont="1" applyFill="1" applyBorder="1" applyAlignment="1">
      <alignment horizontal="left" vertical="center" wrapText="1"/>
    </xf>
    <xf numFmtId="1" fontId="8" fillId="2" borderId="16" xfId="2" applyNumberFormat="1" applyFont="1" applyFill="1" applyBorder="1" applyAlignment="1">
      <alignment horizontal="center" vertical="center" wrapText="1"/>
    </xf>
    <xf numFmtId="169" fontId="8" fillId="2" borderId="16" xfId="2" applyNumberFormat="1" applyFont="1" applyFill="1" applyBorder="1" applyAlignment="1">
      <alignment horizontal="center" vertical="center" wrapText="1"/>
    </xf>
    <xf numFmtId="0" fontId="5" fillId="2" borderId="18" xfId="2" applyFont="1" applyFill="1" applyBorder="1" applyAlignment="1">
      <alignment horizontal="center" vertical="center" wrapText="1"/>
    </xf>
    <xf numFmtId="0" fontId="16" fillId="2" borderId="16" xfId="10" applyFont="1" applyFill="1" applyBorder="1" applyAlignment="1">
      <alignment horizontal="left" vertical="center" wrapText="1"/>
    </xf>
    <xf numFmtId="0" fontId="8" fillId="2" borderId="16" xfId="10" applyFont="1" applyFill="1" applyBorder="1" applyAlignment="1">
      <alignment horizontal="left" vertical="center" wrapText="1"/>
    </xf>
    <xf numFmtId="164" fontId="8" fillId="2" borderId="26" xfId="1" applyFont="1" applyFill="1" applyBorder="1" applyAlignment="1">
      <alignment horizontal="center" vertical="center"/>
    </xf>
    <xf numFmtId="164" fontId="19" fillId="2" borderId="26" xfId="1" applyFont="1" applyFill="1" applyBorder="1" applyAlignment="1">
      <alignment horizontal="center" vertical="center"/>
    </xf>
    <xf numFmtId="0" fontId="5" fillId="0" borderId="17" xfId="2" applyFont="1" applyBorder="1" applyAlignment="1">
      <alignment horizontal="justify" vertical="center" wrapText="1"/>
    </xf>
    <xf numFmtId="0" fontId="8" fillId="0" borderId="16" xfId="2" applyFont="1" applyBorder="1" applyAlignment="1">
      <alignment horizontal="center" vertical="center" wrapText="1"/>
    </xf>
    <xf numFmtId="14" fontId="5" fillId="0" borderId="16" xfId="2" applyNumberFormat="1" applyFont="1" applyBorder="1" applyAlignment="1">
      <alignment horizontal="center" vertical="center" wrapText="1"/>
    </xf>
    <xf numFmtId="0" fontId="19" fillId="0" borderId="16" xfId="2" applyFont="1" applyBorder="1" applyAlignment="1">
      <alignment horizontal="center" vertical="center" wrapText="1"/>
    </xf>
    <xf numFmtId="164" fontId="8" fillId="0" borderId="26" xfId="1" applyFont="1" applyFill="1" applyBorder="1" applyAlignment="1">
      <alignment horizontal="center" vertical="center"/>
    </xf>
    <xf numFmtId="164" fontId="19" fillId="0" borderId="26" xfId="1" applyFont="1" applyFill="1" applyBorder="1" applyAlignment="1">
      <alignment horizontal="center" vertical="center"/>
    </xf>
    <xf numFmtId="0" fontId="19" fillId="2" borderId="16" xfId="2" applyFont="1" applyFill="1" applyBorder="1" applyAlignment="1">
      <alignment horizontal="center" vertical="center" wrapText="1"/>
    </xf>
    <xf numFmtId="14" fontId="5" fillId="2" borderId="16" xfId="2" applyNumberFormat="1" applyFont="1" applyFill="1" applyBorder="1" applyAlignment="1">
      <alignment horizontal="center" vertical="center"/>
    </xf>
    <xf numFmtId="0" fontId="8" fillId="2" borderId="31" xfId="2" applyFont="1" applyFill="1" applyBorder="1" applyAlignment="1">
      <alignment horizontal="center" vertical="center" wrapText="1"/>
    </xf>
    <xf numFmtId="0" fontId="8" fillId="2" borderId="40" xfId="2" applyFont="1" applyFill="1" applyBorder="1" applyAlignment="1">
      <alignment horizontal="center" vertical="center" wrapText="1"/>
    </xf>
    <xf numFmtId="0" fontId="8" fillId="2" borderId="16" xfId="11" applyFont="1" applyFill="1" applyBorder="1" applyAlignment="1">
      <alignment horizontal="justify" vertical="center" wrapText="1"/>
    </xf>
    <xf numFmtId="0" fontId="8" fillId="2" borderId="47" xfId="2" applyFont="1" applyFill="1" applyBorder="1" applyAlignment="1">
      <alignment horizontal="justify" vertical="center" wrapText="1"/>
    </xf>
    <xf numFmtId="0" fontId="8" fillId="2" borderId="45" xfId="2" applyFont="1" applyFill="1" applyBorder="1" applyAlignment="1">
      <alignment horizontal="center" vertical="center" wrapText="1"/>
    </xf>
    <xf numFmtId="0" fontId="14" fillId="4" borderId="2" xfId="2" applyFont="1" applyFill="1" applyBorder="1" applyAlignment="1">
      <alignment horizontal="center" vertical="center"/>
    </xf>
    <xf numFmtId="169" fontId="5" fillId="2" borderId="27" xfId="2" applyNumberFormat="1" applyFont="1" applyFill="1" applyBorder="1" applyAlignment="1">
      <alignment horizontal="center" vertical="center" wrapText="1"/>
    </xf>
    <xf numFmtId="169" fontId="8" fillId="0" borderId="27" xfId="2" applyNumberFormat="1" applyFont="1" applyFill="1" applyBorder="1" applyAlignment="1">
      <alignment horizontal="center" vertical="center" wrapText="1"/>
    </xf>
    <xf numFmtId="0" fontId="8" fillId="2" borderId="16" xfId="1" applyNumberFormat="1" applyFont="1" applyFill="1" applyBorder="1" applyAlignment="1">
      <alignment horizontal="center" vertical="center" wrapText="1"/>
    </xf>
    <xf numFmtId="0" fontId="5" fillId="0" borderId="18" xfId="2" applyFont="1" applyFill="1" applyBorder="1" applyAlignment="1">
      <alignment horizontal="center" vertical="center"/>
    </xf>
    <xf numFmtId="169" fontId="5" fillId="0" borderId="27" xfId="2" applyNumberFormat="1" applyFont="1" applyFill="1" applyBorder="1" applyAlignment="1">
      <alignment horizontal="center" vertical="center" wrapText="1"/>
    </xf>
    <xf numFmtId="0" fontId="5" fillId="0" borderId="12" xfId="2" applyFont="1" applyFill="1" applyBorder="1" applyAlignment="1">
      <alignment horizontal="center" vertical="center" wrapText="1"/>
    </xf>
    <xf numFmtId="0" fontId="5" fillId="2" borderId="16" xfId="2" applyNumberFormat="1" applyFont="1" applyFill="1" applyBorder="1" applyAlignment="1">
      <alignment horizontal="center" vertical="center" wrapText="1"/>
    </xf>
    <xf numFmtId="0" fontId="8" fillId="0" borderId="13" xfId="2" applyFont="1" applyBorder="1" applyAlignment="1">
      <alignment horizontal="center" vertical="center" wrapText="1"/>
    </xf>
    <xf numFmtId="0" fontId="5" fillId="2" borderId="16" xfId="1" applyNumberFormat="1" applyFont="1" applyFill="1" applyBorder="1" applyAlignment="1">
      <alignment horizontal="center" vertical="center" wrapText="1"/>
    </xf>
    <xf numFmtId="164" fontId="5" fillId="13" borderId="16" xfId="1" applyFont="1" applyFill="1" applyBorder="1" applyAlignment="1">
      <alignment horizontal="center" vertical="center" wrapText="1"/>
    </xf>
    <xf numFmtId="0" fontId="15" fillId="2" borderId="0" xfId="0" applyFont="1" applyFill="1" applyAlignment="1">
      <alignment horizontal="center" vertical="center"/>
    </xf>
    <xf numFmtId="14" fontId="8" fillId="0" borderId="16" xfId="2" applyNumberFormat="1" applyFont="1" applyBorder="1" applyAlignment="1">
      <alignment horizontal="center" vertical="center" wrapText="1"/>
    </xf>
    <xf numFmtId="14" fontId="8" fillId="0" borderId="13" xfId="2" applyNumberFormat="1" applyFont="1" applyBorder="1" applyAlignment="1">
      <alignment horizontal="center" vertical="center" wrapText="1"/>
    </xf>
    <xf numFmtId="0" fontId="5" fillId="0" borderId="13" xfId="2" applyFont="1" applyBorder="1" applyAlignment="1">
      <alignment horizontal="center" vertical="center" wrapText="1"/>
    </xf>
    <xf numFmtId="14" fontId="8" fillId="2" borderId="16" xfId="2" applyNumberFormat="1" applyFont="1" applyFill="1" applyBorder="1" applyAlignment="1">
      <alignment horizontal="center" vertical="center" wrapText="1"/>
    </xf>
    <xf numFmtId="0" fontId="14" fillId="6" borderId="2" xfId="2" applyFont="1" applyFill="1" applyBorder="1" applyAlignment="1">
      <alignment horizontal="center" vertical="center"/>
    </xf>
    <xf numFmtId="0" fontId="8" fillId="0" borderId="27" xfId="2" applyFont="1" applyBorder="1" applyAlignment="1">
      <alignment horizontal="justify" vertical="center" wrapText="1"/>
    </xf>
    <xf numFmtId="0" fontId="5" fillId="0" borderId="18" xfId="2" applyFont="1" applyFill="1" applyBorder="1" applyAlignment="1">
      <alignment horizontal="center" vertical="center" wrapText="1"/>
    </xf>
    <xf numFmtId="0" fontId="5" fillId="0" borderId="15" xfId="2" applyFont="1" applyFill="1" applyBorder="1" applyAlignment="1">
      <alignment horizontal="center" vertical="center" wrapText="1"/>
    </xf>
    <xf numFmtId="14" fontId="5" fillId="0" borderId="16" xfId="2" applyNumberFormat="1" applyFont="1" applyFill="1" applyBorder="1" applyAlignment="1">
      <alignment horizontal="center" vertical="center" wrapText="1"/>
    </xf>
    <xf numFmtId="0" fontId="5" fillId="0" borderId="16" xfId="2" applyFont="1" applyFill="1" applyBorder="1" applyAlignment="1">
      <alignment horizontal="center" vertical="center" wrapText="1"/>
    </xf>
    <xf numFmtId="9" fontId="5" fillId="0" borderId="16" xfId="3" applyFont="1" applyFill="1" applyBorder="1" applyAlignment="1">
      <alignment horizontal="center" vertical="center" wrapText="1"/>
    </xf>
    <xf numFmtId="3" fontId="5" fillId="0" borderId="31" xfId="2" applyNumberFormat="1" applyFont="1" applyFill="1" applyBorder="1" applyAlignment="1">
      <alignment horizontal="center" vertical="center" wrapText="1"/>
    </xf>
    <xf numFmtId="3" fontId="5" fillId="0" borderId="30" xfId="2" applyNumberFormat="1" applyFont="1" applyFill="1" applyBorder="1" applyAlignment="1">
      <alignment horizontal="center" vertical="center" wrapText="1"/>
    </xf>
    <xf numFmtId="3" fontId="5" fillId="0" borderId="40" xfId="2" applyNumberFormat="1" applyFont="1" applyFill="1" applyBorder="1" applyAlignment="1">
      <alignment horizontal="center" vertical="center" wrapText="1"/>
    </xf>
    <xf numFmtId="0" fontId="5" fillId="0" borderId="17" xfId="2" applyFont="1" applyFill="1" applyBorder="1" applyAlignment="1">
      <alignment horizontal="justify" vertical="center" wrapText="1"/>
    </xf>
    <xf numFmtId="3" fontId="5" fillId="0" borderId="16" xfId="2" applyNumberFormat="1" applyFont="1" applyFill="1" applyBorder="1" applyAlignment="1">
      <alignment horizontal="center" vertical="center" wrapText="1"/>
    </xf>
    <xf numFmtId="164" fontId="5" fillId="0" borderId="2" xfId="1" applyFont="1" applyFill="1" applyBorder="1" applyAlignment="1">
      <alignment horizontal="center" vertical="center" wrapText="1"/>
    </xf>
    <xf numFmtId="164" fontId="5" fillId="0" borderId="3" xfId="1" applyFont="1" applyFill="1" applyBorder="1" applyAlignment="1">
      <alignment horizontal="center" vertical="center" wrapText="1"/>
    </xf>
    <xf numFmtId="164" fontId="5" fillId="0" borderId="37" xfId="1" applyFont="1" applyFill="1" applyBorder="1" applyAlignment="1">
      <alignment horizontal="center" vertical="center" wrapText="1"/>
    </xf>
    <xf numFmtId="164" fontId="5" fillId="0" borderId="38" xfId="1" applyFont="1" applyFill="1" applyBorder="1" applyAlignment="1">
      <alignment horizontal="center" vertical="center" wrapText="1"/>
    </xf>
    <xf numFmtId="164" fontId="5" fillId="0" borderId="18" xfId="1" applyFont="1" applyFill="1" applyBorder="1" applyAlignment="1">
      <alignment horizontal="center" vertical="center" wrapText="1"/>
    </xf>
    <xf numFmtId="164" fontId="5" fillId="0" borderId="15" xfId="1" applyFont="1" applyFill="1" applyBorder="1" applyAlignment="1">
      <alignment horizontal="center" vertical="center" wrapText="1"/>
    </xf>
    <xf numFmtId="0" fontId="5" fillId="0" borderId="19" xfId="2" applyFont="1" applyFill="1" applyBorder="1" applyAlignment="1">
      <alignment horizontal="center" vertical="center"/>
    </xf>
    <xf numFmtId="0" fontId="5" fillId="0" borderId="16" xfId="2" applyFont="1" applyFill="1" applyBorder="1" applyAlignment="1">
      <alignment horizontal="center" vertical="center"/>
    </xf>
    <xf numFmtId="0" fontId="5" fillId="0" borderId="16" xfId="2" applyFont="1" applyFill="1" applyBorder="1" applyAlignment="1">
      <alignment horizontal="left" vertical="center" wrapText="1"/>
    </xf>
    <xf numFmtId="170" fontId="8" fillId="0" borderId="19" xfId="4" applyNumberFormat="1" applyFont="1" applyFill="1" applyBorder="1" applyAlignment="1">
      <alignment vertical="center" wrapText="1"/>
    </xf>
    <xf numFmtId="170" fontId="8" fillId="0" borderId="16" xfId="4" applyNumberFormat="1" applyFont="1" applyFill="1" applyBorder="1" applyAlignment="1">
      <alignment vertical="center" wrapText="1"/>
    </xf>
    <xf numFmtId="0" fontId="5" fillId="0" borderId="20" xfId="2" applyFont="1" applyFill="1" applyBorder="1" applyAlignment="1">
      <alignment horizontal="center" vertical="center" wrapText="1"/>
    </xf>
    <xf numFmtId="0" fontId="5" fillId="0" borderId="17" xfId="2" applyFont="1" applyFill="1" applyBorder="1" applyAlignment="1">
      <alignment horizontal="center" vertical="center" wrapText="1"/>
    </xf>
    <xf numFmtId="0" fontId="5" fillId="0" borderId="19" xfId="2" applyFont="1" applyFill="1" applyBorder="1" applyAlignment="1">
      <alignment horizontal="center" vertical="center" wrapText="1"/>
    </xf>
    <xf numFmtId="3" fontId="5" fillId="0" borderId="19" xfId="2" applyNumberFormat="1" applyFont="1" applyFill="1" applyBorder="1" applyAlignment="1">
      <alignment horizontal="center" vertical="center" wrapText="1"/>
    </xf>
    <xf numFmtId="0" fontId="14" fillId="4" borderId="1" xfId="2" applyFont="1" applyFill="1" applyBorder="1" applyAlignment="1">
      <alignment horizontal="center" vertical="center"/>
    </xf>
    <xf numFmtId="0" fontId="14" fillId="4" borderId="1" xfId="2" applyFont="1" applyFill="1" applyBorder="1" applyAlignment="1">
      <alignment horizontal="center" vertical="center" wrapText="1"/>
    </xf>
    <xf numFmtId="0" fontId="18" fillId="5" borderId="5" xfId="0" applyFont="1" applyFill="1" applyBorder="1" applyAlignment="1">
      <alignment horizontal="left" vertical="center"/>
    </xf>
    <xf numFmtId="0" fontId="18" fillId="5" borderId="7" xfId="0" applyFont="1" applyFill="1" applyBorder="1" applyAlignment="1">
      <alignment horizontal="left" vertical="center"/>
    </xf>
    <xf numFmtId="0" fontId="8" fillId="2" borderId="1" xfId="0" applyFont="1" applyFill="1" applyBorder="1" applyAlignment="1">
      <alignment horizontal="left" vertical="center"/>
    </xf>
    <xf numFmtId="164" fontId="5" fillId="0" borderId="18" xfId="1" applyFont="1" applyFill="1" applyBorder="1" applyAlignment="1">
      <alignment vertical="center" wrapText="1"/>
    </xf>
    <xf numFmtId="164" fontId="5" fillId="0" borderId="15" xfId="1" applyFont="1" applyFill="1" applyBorder="1" applyAlignment="1">
      <alignment vertical="center" wrapText="1"/>
    </xf>
    <xf numFmtId="170" fontId="8" fillId="0" borderId="16" xfId="4" applyNumberFormat="1" applyFont="1" applyFill="1" applyBorder="1" applyAlignment="1">
      <alignment horizontal="justify" vertical="center" wrapText="1"/>
    </xf>
    <xf numFmtId="0" fontId="14" fillId="9" borderId="2" xfId="2" applyFont="1" applyFill="1" applyBorder="1" applyAlignment="1">
      <alignment horizontal="center" vertical="center" wrapText="1"/>
    </xf>
    <xf numFmtId="0" fontId="14" fillId="9" borderId="4" xfId="2" applyFont="1" applyFill="1" applyBorder="1" applyAlignment="1">
      <alignment horizontal="center" vertical="center" wrapText="1"/>
    </xf>
    <xf numFmtId="3" fontId="5" fillId="0" borderId="39" xfId="2"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1" fontId="8" fillId="2" borderId="1" xfId="0" applyNumberFormat="1" applyFont="1" applyFill="1" applyBorder="1" applyAlignment="1">
      <alignment horizontal="left" vertical="center"/>
    </xf>
    <xf numFmtId="0" fontId="20" fillId="0" borderId="9" xfId="0" applyFont="1" applyFill="1" applyBorder="1" applyAlignment="1">
      <alignment horizontal="center"/>
    </xf>
    <xf numFmtId="0" fontId="20" fillId="0" borderId="10" xfId="0" applyFont="1" applyFill="1" applyBorder="1" applyAlignment="1">
      <alignment horizontal="center"/>
    </xf>
    <xf numFmtId="0" fontId="20" fillId="0" borderId="8" xfId="0" applyFont="1" applyFill="1" applyBorder="1" applyAlignment="1">
      <alignment horizontal="center"/>
    </xf>
    <xf numFmtId="0" fontId="9" fillId="7"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20" fillId="2" borderId="0" xfId="0" applyFont="1" applyFill="1" applyBorder="1" applyAlignment="1">
      <alignment horizontal="center" vertical="center"/>
    </xf>
    <xf numFmtId="0" fontId="5" fillId="0" borderId="20" xfId="2" applyFont="1" applyFill="1" applyBorder="1" applyAlignment="1">
      <alignment horizontal="center" vertical="center"/>
    </xf>
    <xf numFmtId="0" fontId="5" fillId="0" borderId="17" xfId="2" applyFont="1" applyFill="1" applyBorder="1" applyAlignment="1">
      <alignment horizontal="center" vertical="center"/>
    </xf>
    <xf numFmtId="14" fontId="20" fillId="2" borderId="0" xfId="0" applyNumberFormat="1" applyFont="1" applyFill="1" applyBorder="1" applyAlignment="1">
      <alignment horizontal="center" vertical="center"/>
    </xf>
    <xf numFmtId="3" fontId="14" fillId="9" borderId="2" xfId="2" applyNumberFormat="1" applyFont="1" applyFill="1" applyBorder="1" applyAlignment="1">
      <alignment horizontal="center" vertical="center" wrapText="1"/>
    </xf>
    <xf numFmtId="3" fontId="14" fillId="9" borderId="4" xfId="2" applyNumberFormat="1" applyFont="1" applyFill="1" applyBorder="1" applyAlignment="1">
      <alignment horizontal="center" vertical="center" wrapText="1"/>
    </xf>
    <xf numFmtId="0" fontId="14" fillId="9" borderId="1" xfId="2" applyFont="1" applyFill="1" applyBorder="1" applyAlignment="1">
      <alignment horizontal="center" vertical="center" wrapText="1"/>
    </xf>
    <xf numFmtId="49" fontId="14" fillId="9" borderId="2" xfId="2" applyNumberFormat="1" applyFont="1" applyFill="1" applyBorder="1" applyAlignment="1">
      <alignment horizontal="center" vertical="center" wrapText="1"/>
    </xf>
    <xf numFmtId="49" fontId="14" fillId="9" borderId="4" xfId="2" applyNumberFormat="1" applyFont="1" applyFill="1" applyBorder="1" applyAlignment="1">
      <alignment horizontal="center" vertical="center" wrapText="1"/>
    </xf>
    <xf numFmtId="0" fontId="14" fillId="3" borderId="1" xfId="2" applyFont="1" applyFill="1" applyBorder="1" applyAlignment="1">
      <alignment horizontal="center" vertical="center" wrapText="1"/>
    </xf>
    <xf numFmtId="0" fontId="5" fillId="2" borderId="0" xfId="2" applyFont="1" applyFill="1" applyAlignment="1">
      <alignment horizontal="center" vertical="center"/>
    </xf>
    <xf numFmtId="0" fontId="14" fillId="3" borderId="1" xfId="2" applyFont="1" applyFill="1" applyBorder="1" applyAlignment="1">
      <alignment horizontal="center" vertical="center"/>
    </xf>
    <xf numFmtId="0" fontId="9" fillId="7" borderId="5"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6" borderId="1" xfId="2" applyFont="1" applyFill="1" applyBorder="1" applyAlignment="1">
      <alignment horizontal="center" vertical="center"/>
    </xf>
    <xf numFmtId="0" fontId="14" fillId="6" borderId="7" xfId="2" applyFont="1" applyFill="1" applyBorder="1" applyAlignment="1">
      <alignment horizontal="center" vertical="center"/>
    </xf>
    <xf numFmtId="0" fontId="14" fillId="6" borderId="6" xfId="2" applyFont="1" applyFill="1" applyBorder="1" applyAlignment="1">
      <alignment horizontal="center" vertical="center"/>
    </xf>
    <xf numFmtId="0" fontId="14" fillId="6" borderId="1" xfId="2" applyFont="1" applyFill="1" applyBorder="1" applyAlignment="1">
      <alignment horizontal="center" vertical="center" wrapText="1"/>
    </xf>
    <xf numFmtId="3" fontId="14" fillId="3" borderId="1" xfId="2" applyNumberFormat="1" applyFont="1" applyFill="1" applyBorder="1" applyAlignment="1">
      <alignment horizontal="center" vertical="center" wrapText="1"/>
    </xf>
    <xf numFmtId="49" fontId="5" fillId="0" borderId="38" xfId="1" applyNumberFormat="1" applyFont="1" applyFill="1" applyBorder="1" applyAlignment="1">
      <alignment vertical="center" wrapText="1"/>
    </xf>
    <xf numFmtId="49" fontId="5" fillId="0" borderId="3" xfId="1" applyNumberFormat="1" applyFont="1" applyFill="1" applyBorder="1" applyAlignment="1">
      <alignment vertical="center" wrapText="1"/>
    </xf>
    <xf numFmtId="49" fontId="5" fillId="0" borderId="37" xfId="1" applyNumberFormat="1" applyFont="1" applyFill="1" applyBorder="1" applyAlignment="1">
      <alignment vertical="center" wrapText="1"/>
    </xf>
    <xf numFmtId="49" fontId="5" fillId="0" borderId="4" xfId="1" applyNumberFormat="1" applyFont="1" applyFill="1" applyBorder="1" applyAlignment="1">
      <alignment vertical="center" wrapText="1"/>
    </xf>
    <xf numFmtId="0" fontId="5" fillId="0" borderId="14" xfId="2" applyFont="1" applyFill="1" applyBorder="1" applyAlignment="1">
      <alignment horizontal="center" vertical="center" wrapText="1"/>
    </xf>
    <xf numFmtId="0" fontId="8" fillId="0" borderId="16"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5" fillId="0" borderId="16" xfId="2" applyFont="1" applyFill="1" applyBorder="1" applyAlignment="1">
      <alignment vertical="center" wrapText="1"/>
    </xf>
    <xf numFmtId="0" fontId="8" fillId="0" borderId="31" xfId="2" applyFont="1" applyFill="1" applyBorder="1" applyAlignment="1">
      <alignment horizontal="center" vertical="center" wrapText="1"/>
    </xf>
    <xf numFmtId="0" fontId="8" fillId="0" borderId="30" xfId="2" applyFont="1" applyFill="1" applyBorder="1" applyAlignment="1">
      <alignment horizontal="center" vertical="center" wrapText="1"/>
    </xf>
    <xf numFmtId="0" fontId="8" fillId="0" borderId="32" xfId="2" applyFont="1" applyFill="1" applyBorder="1" applyAlignment="1">
      <alignment horizontal="center" vertical="center" wrapText="1"/>
    </xf>
    <xf numFmtId="0" fontId="5" fillId="0" borderId="13" xfId="2" applyFont="1" applyFill="1" applyBorder="1" applyAlignment="1">
      <alignment horizontal="left" vertical="center" wrapText="1"/>
    </xf>
    <xf numFmtId="164" fontId="5" fillId="0" borderId="12" xfId="1" applyFont="1" applyFill="1" applyBorder="1" applyAlignment="1">
      <alignment horizontal="center" vertical="center" wrapText="1"/>
    </xf>
    <xf numFmtId="164" fontId="5" fillId="0" borderId="19" xfId="1" applyFont="1" applyFill="1" applyBorder="1" applyAlignment="1">
      <alignment horizontal="center" vertical="center" wrapText="1"/>
    </xf>
    <xf numFmtId="164" fontId="5" fillId="0" borderId="16" xfId="1" applyFont="1" applyFill="1" applyBorder="1" applyAlignment="1">
      <alignment horizontal="center" vertical="center" wrapText="1"/>
    </xf>
    <xf numFmtId="164" fontId="5" fillId="0" borderId="13" xfId="1" applyFont="1" applyFill="1" applyBorder="1" applyAlignment="1">
      <alignment horizontal="center" vertical="center" wrapText="1"/>
    </xf>
    <xf numFmtId="164" fontId="5" fillId="0" borderId="4" xfId="1" applyFont="1" applyFill="1" applyBorder="1" applyAlignment="1">
      <alignment horizontal="center" vertical="center" wrapText="1"/>
    </xf>
    <xf numFmtId="0" fontId="5" fillId="0" borderId="14" xfId="2" applyFont="1" applyFill="1" applyBorder="1" applyAlignment="1">
      <alignment horizontal="center" vertical="center"/>
    </xf>
    <xf numFmtId="0" fontId="5" fillId="0" borderId="13" xfId="2" applyFont="1" applyFill="1" applyBorder="1" applyAlignment="1">
      <alignment horizontal="center" vertical="center"/>
    </xf>
    <xf numFmtId="3" fontId="5" fillId="0" borderId="16" xfId="2" applyNumberFormat="1" applyFont="1" applyFill="1" applyBorder="1" applyAlignment="1">
      <alignment horizontal="center" vertical="center"/>
    </xf>
    <xf numFmtId="0" fontId="8" fillId="0" borderId="16" xfId="4" applyFont="1" applyFill="1" applyBorder="1" applyAlignment="1">
      <alignment horizontal="center" vertical="center" wrapText="1"/>
    </xf>
    <xf numFmtId="172" fontId="5" fillId="0" borderId="16" xfId="2" applyNumberFormat="1" applyFont="1" applyFill="1" applyBorder="1" applyAlignment="1">
      <alignment horizontal="center" vertical="center" wrapText="1"/>
    </xf>
    <xf numFmtId="171" fontId="5" fillId="0" borderId="16" xfId="2" applyNumberFormat="1" applyFont="1" applyFill="1" applyBorder="1" applyAlignment="1">
      <alignment horizontal="center" vertical="center" wrapText="1"/>
    </xf>
    <xf numFmtId="169" fontId="5" fillId="0" borderId="16" xfId="2" applyNumberFormat="1" applyFont="1" applyFill="1" applyBorder="1" applyAlignment="1">
      <alignment horizontal="center" vertical="center" wrapText="1"/>
    </xf>
    <xf numFmtId="171" fontId="22" fillId="2" borderId="16" xfId="2" applyNumberFormat="1" applyFont="1" applyFill="1" applyBorder="1" applyAlignment="1">
      <alignment horizontal="center" vertical="center" wrapText="1"/>
    </xf>
    <xf numFmtId="49" fontId="5" fillId="0" borderId="16" xfId="2" applyNumberFormat="1" applyFont="1" applyFill="1" applyBorder="1" applyAlignment="1">
      <alignment horizontal="left" vertical="center" wrapText="1"/>
    </xf>
    <xf numFmtId="14" fontId="8" fillId="0" borderId="16" xfId="4" applyNumberFormat="1" applyFont="1" applyFill="1" applyBorder="1" applyAlignment="1">
      <alignment horizontal="center" vertical="center" wrapText="1"/>
    </xf>
    <xf numFmtId="14" fontId="5" fillId="0" borderId="16" xfId="2" applyNumberFormat="1" applyFont="1" applyFill="1" applyBorder="1" applyAlignment="1">
      <alignment horizontal="center" vertical="center"/>
    </xf>
    <xf numFmtId="0" fontId="8" fillId="0" borderId="17" xfId="4" applyFont="1" applyFill="1" applyBorder="1" applyAlignment="1">
      <alignment horizontal="justify" vertical="center" wrapText="1"/>
    </xf>
    <xf numFmtId="3" fontId="5" fillId="0" borderId="31" xfId="2" applyNumberFormat="1" applyFont="1" applyFill="1" applyBorder="1" applyAlignment="1">
      <alignment horizontal="left" vertical="center" wrapText="1"/>
    </xf>
    <xf numFmtId="3" fontId="5" fillId="0" borderId="30" xfId="2" applyNumberFormat="1" applyFont="1" applyFill="1" applyBorder="1" applyAlignment="1">
      <alignment horizontal="left" vertical="center" wrapText="1"/>
    </xf>
    <xf numFmtId="3" fontId="5" fillId="0" borderId="40" xfId="2" applyNumberFormat="1" applyFont="1" applyFill="1" applyBorder="1" applyAlignment="1">
      <alignment horizontal="left" vertical="center" wrapText="1"/>
    </xf>
    <xf numFmtId="9" fontId="5" fillId="0" borderId="31" xfId="3" applyFont="1" applyFill="1" applyBorder="1" applyAlignment="1">
      <alignment horizontal="left" vertical="center" wrapText="1"/>
    </xf>
    <xf numFmtId="9" fontId="5" fillId="0" borderId="40" xfId="3" applyFont="1" applyFill="1" applyBorder="1" applyAlignment="1">
      <alignment horizontal="left" vertical="center" wrapText="1"/>
    </xf>
    <xf numFmtId="0" fontId="5" fillId="0" borderId="31" xfId="2" applyFont="1" applyFill="1" applyBorder="1" applyAlignment="1">
      <alignment horizontal="left" vertical="center" wrapText="1"/>
    </xf>
    <xf numFmtId="0" fontId="5" fillId="0" borderId="40" xfId="2" applyFont="1" applyFill="1" applyBorder="1" applyAlignment="1">
      <alignment horizontal="left" vertical="center" wrapText="1"/>
    </xf>
    <xf numFmtId="1" fontId="5" fillId="0" borderId="31" xfId="2" applyNumberFormat="1" applyFont="1" applyFill="1" applyBorder="1" applyAlignment="1">
      <alignment horizontal="left" vertical="center" wrapText="1"/>
    </xf>
    <xf numFmtId="1" fontId="5" fillId="0" borderId="40" xfId="2" applyNumberFormat="1" applyFont="1" applyFill="1" applyBorder="1" applyAlignment="1">
      <alignment horizontal="left" vertical="center" wrapText="1"/>
    </xf>
    <xf numFmtId="3" fontId="5" fillId="0" borderId="31" xfId="2" applyNumberFormat="1" applyFont="1" applyFill="1" applyBorder="1" applyAlignment="1">
      <alignment horizontal="left" vertical="center"/>
    </xf>
    <xf numFmtId="3" fontId="5" fillId="0" borderId="30" xfId="2" applyNumberFormat="1" applyFont="1" applyFill="1" applyBorder="1" applyAlignment="1">
      <alignment horizontal="left" vertical="center"/>
    </xf>
    <xf numFmtId="3" fontId="5" fillId="0" borderId="40" xfId="2" applyNumberFormat="1" applyFont="1" applyFill="1" applyBorder="1" applyAlignment="1">
      <alignment horizontal="left" vertical="center"/>
    </xf>
    <xf numFmtId="0" fontId="5" fillId="0" borderId="30" xfId="2" applyFont="1" applyFill="1" applyBorder="1" applyAlignment="1">
      <alignment horizontal="left" vertical="center" wrapText="1"/>
    </xf>
    <xf numFmtId="49" fontId="5" fillId="0" borderId="2" xfId="1" applyNumberFormat="1" applyFont="1" applyFill="1" applyBorder="1" applyAlignment="1">
      <alignment vertical="center" wrapText="1"/>
    </xf>
    <xf numFmtId="1" fontId="5" fillId="0" borderId="16" xfId="2" applyNumberFormat="1" applyFont="1" applyFill="1" applyBorder="1" applyAlignment="1">
      <alignment horizontal="center" vertical="center" wrapText="1"/>
    </xf>
    <xf numFmtId="172" fontId="5" fillId="0" borderId="31" xfId="2" applyNumberFormat="1" applyFont="1" applyFill="1" applyBorder="1" applyAlignment="1">
      <alignment horizontal="left" vertical="center" wrapText="1"/>
    </xf>
    <xf numFmtId="172" fontId="5" fillId="0" borderId="40" xfId="2" applyNumberFormat="1" applyFont="1" applyFill="1" applyBorder="1" applyAlignment="1">
      <alignment horizontal="left" vertical="center" wrapText="1"/>
    </xf>
    <xf numFmtId="0" fontId="8" fillId="0" borderId="31" xfId="4" applyFont="1" applyFill="1" applyBorder="1" applyAlignment="1">
      <alignment horizontal="left" vertical="center" wrapText="1"/>
    </xf>
    <xf numFmtId="0" fontId="8" fillId="0" borderId="40" xfId="4" applyFont="1" applyFill="1" applyBorder="1" applyAlignment="1">
      <alignment horizontal="left" vertical="center" wrapText="1"/>
    </xf>
    <xf numFmtId="0" fontId="8" fillId="0" borderId="30" xfId="4" applyFont="1" applyFill="1" applyBorder="1" applyAlignment="1">
      <alignment horizontal="left" vertical="center" wrapText="1"/>
    </xf>
    <xf numFmtId="164" fontId="5" fillId="2" borderId="16" xfId="1" applyFont="1" applyFill="1" applyBorder="1" applyAlignment="1">
      <alignment horizontal="center" vertical="center" wrapText="1"/>
    </xf>
    <xf numFmtId="164" fontId="5" fillId="2" borderId="13" xfId="1" applyFont="1" applyFill="1" applyBorder="1" applyAlignment="1">
      <alignment horizontal="center" vertical="center" wrapText="1"/>
    </xf>
    <xf numFmtId="164" fontId="5" fillId="2" borderId="31" xfId="1" applyFont="1" applyFill="1" applyBorder="1" applyAlignment="1">
      <alignment horizontal="center" vertical="center" wrapText="1"/>
    </xf>
    <xf numFmtId="164" fontId="5" fillId="2" borderId="30" xfId="1" applyFont="1" applyFill="1" applyBorder="1" applyAlignment="1">
      <alignment horizontal="center" vertical="center" wrapText="1"/>
    </xf>
    <xf numFmtId="164" fontId="5" fillId="2" borderId="32" xfId="1" applyFont="1" applyFill="1" applyBorder="1" applyAlignment="1">
      <alignment horizontal="center" vertical="center" wrapText="1"/>
    </xf>
    <xf numFmtId="164" fontId="5" fillId="2" borderId="31" xfId="1" applyFont="1" applyFill="1" applyBorder="1" applyAlignment="1">
      <alignment horizontal="left" vertical="center" wrapText="1"/>
    </xf>
    <xf numFmtId="164" fontId="5" fillId="2" borderId="30" xfId="1" applyFont="1" applyFill="1" applyBorder="1" applyAlignment="1">
      <alignment horizontal="left" vertical="center" wrapText="1"/>
    </xf>
    <xf numFmtId="164" fontId="5" fillId="2" borderId="32" xfId="1" applyFont="1" applyFill="1" applyBorder="1" applyAlignment="1">
      <alignment horizontal="left" vertical="center" wrapText="1"/>
    </xf>
    <xf numFmtId="169" fontId="5" fillId="2" borderId="16" xfId="2" applyNumberFormat="1" applyFont="1" applyFill="1" applyBorder="1" applyAlignment="1">
      <alignment horizontal="center" vertical="center" wrapText="1"/>
    </xf>
    <xf numFmtId="169" fontId="5" fillId="2" borderId="13" xfId="2" applyNumberFormat="1" applyFont="1" applyFill="1" applyBorder="1" applyAlignment="1">
      <alignment horizontal="center" vertical="center" wrapText="1"/>
    </xf>
    <xf numFmtId="0" fontId="5" fillId="0" borderId="15" xfId="2" applyFont="1" applyBorder="1" applyAlignment="1">
      <alignment horizontal="center" vertical="center" wrapText="1"/>
    </xf>
    <xf numFmtId="0" fontId="5" fillId="0" borderId="12" xfId="2" applyFont="1" applyBorder="1" applyAlignment="1">
      <alignment horizontal="center" vertical="center" wrapText="1"/>
    </xf>
    <xf numFmtId="0" fontId="33" fillId="2" borderId="1" xfId="2" applyFont="1" applyFill="1" applyBorder="1" applyAlignment="1">
      <alignment horizontal="center" vertical="center" wrapText="1"/>
    </xf>
    <xf numFmtId="164" fontId="5" fillId="2" borderId="15" xfId="1" applyFont="1" applyFill="1" applyBorder="1" applyAlignment="1">
      <alignment horizontal="center" vertical="center" wrapText="1"/>
    </xf>
    <xf numFmtId="164" fontId="5" fillId="2" borderId="12" xfId="1" applyFont="1" applyFill="1" applyBorder="1" applyAlignment="1">
      <alignment horizontal="center" vertical="center" wrapText="1"/>
    </xf>
    <xf numFmtId="0" fontId="5" fillId="2" borderId="17" xfId="2" applyFont="1" applyFill="1" applyBorder="1" applyAlignment="1">
      <alignment horizontal="justify" vertical="center" wrapText="1"/>
    </xf>
    <xf numFmtId="0" fontId="5" fillId="2" borderId="16" xfId="2" applyFont="1" applyFill="1" applyBorder="1" applyAlignment="1">
      <alignment horizontal="center" vertical="center" wrapText="1"/>
    </xf>
    <xf numFmtId="0" fontId="5" fillId="2" borderId="13" xfId="2" applyFont="1" applyFill="1" applyBorder="1" applyAlignment="1">
      <alignment horizontal="center" vertical="center" wrapText="1"/>
    </xf>
    <xf numFmtId="0" fontId="5" fillId="2" borderId="16" xfId="2" applyFont="1" applyFill="1" applyBorder="1" applyAlignment="1">
      <alignment horizontal="justify" vertical="center" wrapText="1"/>
    </xf>
    <xf numFmtId="0" fontId="5" fillId="2" borderId="17" xfId="2" applyFont="1" applyFill="1" applyBorder="1" applyAlignment="1">
      <alignment horizontal="center" vertical="center"/>
    </xf>
    <xf numFmtId="0" fontId="5" fillId="2" borderId="14" xfId="2" applyFont="1" applyFill="1" applyBorder="1" applyAlignment="1">
      <alignment horizontal="center" vertical="center"/>
    </xf>
    <xf numFmtId="0" fontId="5" fillId="2" borderId="16" xfId="2" applyFont="1" applyFill="1" applyBorder="1" applyAlignment="1">
      <alignment horizontal="center" vertical="center"/>
    </xf>
    <xf numFmtId="0" fontId="5" fillId="2" borderId="13" xfId="2" applyFont="1" applyFill="1" applyBorder="1" applyAlignment="1">
      <alignment horizontal="center" vertical="center"/>
    </xf>
    <xf numFmtId="164" fontId="5" fillId="2" borderId="38" xfId="1" applyFont="1" applyFill="1" applyBorder="1" applyAlignment="1">
      <alignment horizontal="center" vertical="center" wrapText="1"/>
    </xf>
    <xf numFmtId="164" fontId="5" fillId="2" borderId="3" xfId="1" applyFont="1" applyFill="1" applyBorder="1" applyAlignment="1">
      <alignment horizontal="center" vertical="center" wrapText="1"/>
    </xf>
    <xf numFmtId="164" fontId="5" fillId="2" borderId="4" xfId="1" applyFont="1" applyFill="1" applyBorder="1" applyAlignment="1">
      <alignment horizontal="center" vertical="center" wrapText="1"/>
    </xf>
    <xf numFmtId="0" fontId="5" fillId="2" borderId="38" xfId="1" applyNumberFormat="1" applyFont="1" applyFill="1" applyBorder="1" applyAlignment="1">
      <alignment horizontal="left" vertical="center" wrapText="1"/>
    </xf>
    <xf numFmtId="0" fontId="5" fillId="2" borderId="3" xfId="1" applyNumberFormat="1" applyFont="1" applyFill="1" applyBorder="1" applyAlignment="1">
      <alignment horizontal="left" vertical="center" wrapText="1"/>
    </xf>
    <xf numFmtId="0" fontId="5" fillId="2" borderId="4" xfId="1" applyNumberFormat="1" applyFont="1" applyFill="1" applyBorder="1" applyAlignment="1">
      <alignment horizontal="left" vertical="center" wrapText="1"/>
    </xf>
    <xf numFmtId="164" fontId="5" fillId="2" borderId="40" xfId="1" applyFont="1" applyFill="1" applyBorder="1" applyAlignment="1">
      <alignment horizontal="left" vertical="center" wrapText="1"/>
    </xf>
    <xf numFmtId="169" fontId="5" fillId="2" borderId="31" xfId="2" applyNumberFormat="1" applyFont="1" applyFill="1" applyBorder="1" applyAlignment="1">
      <alignment horizontal="center" vertical="center" wrapText="1"/>
    </xf>
    <xf numFmtId="169" fontId="5" fillId="2" borderId="30" xfId="2" applyNumberFormat="1" applyFont="1" applyFill="1" applyBorder="1" applyAlignment="1">
      <alignment horizontal="center" vertical="center" wrapText="1"/>
    </xf>
    <xf numFmtId="169" fontId="5" fillId="2" borderId="40" xfId="2" applyNumberFormat="1" applyFont="1" applyFill="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5" fillId="0" borderId="46" xfId="2" applyFont="1" applyBorder="1" applyAlignment="1">
      <alignment horizontal="center" vertical="center" wrapText="1"/>
    </xf>
    <xf numFmtId="14" fontId="5" fillId="2" borderId="16" xfId="2" applyNumberFormat="1" applyFont="1" applyFill="1" applyBorder="1" applyAlignment="1">
      <alignment horizontal="center" vertical="center" wrapText="1"/>
    </xf>
    <xf numFmtId="164" fontId="5" fillId="2" borderId="40" xfId="1" applyFont="1" applyFill="1" applyBorder="1" applyAlignment="1">
      <alignment horizontal="center" vertical="center" wrapText="1"/>
    </xf>
    <xf numFmtId="0" fontId="14" fillId="2" borderId="16" xfId="2" applyFont="1" applyFill="1" applyBorder="1" applyAlignment="1">
      <alignment horizontal="center" vertical="center" wrapText="1"/>
    </xf>
    <xf numFmtId="0" fontId="5" fillId="2" borderId="16" xfId="2" applyFont="1" applyFill="1" applyBorder="1" applyAlignment="1">
      <alignment horizontal="left" vertical="center" wrapText="1"/>
    </xf>
    <xf numFmtId="0" fontId="14" fillId="2" borderId="17" xfId="2" applyFont="1" applyFill="1" applyBorder="1" applyAlignment="1">
      <alignment horizontal="justify" vertical="center" wrapText="1"/>
    </xf>
    <xf numFmtId="0" fontId="8" fillId="2" borderId="16" xfId="2" applyFont="1" applyFill="1" applyBorder="1" applyAlignment="1">
      <alignment horizontal="center" vertical="center" wrapText="1"/>
    </xf>
    <xf numFmtId="164" fontId="5" fillId="2" borderId="37" xfId="1" applyFont="1" applyFill="1" applyBorder="1" applyAlignment="1">
      <alignment horizontal="center" vertical="center" wrapText="1"/>
    </xf>
    <xf numFmtId="0" fontId="5" fillId="2" borderId="37" xfId="1" applyNumberFormat="1" applyFont="1" applyFill="1" applyBorder="1" applyAlignment="1">
      <alignment horizontal="left" vertical="center" wrapText="1"/>
    </xf>
    <xf numFmtId="0" fontId="5" fillId="2" borderId="31" xfId="2" applyFont="1" applyFill="1" applyBorder="1" applyAlignment="1">
      <alignment horizontal="left" vertical="center" wrapText="1"/>
    </xf>
    <xf numFmtId="0" fontId="5" fillId="2" borderId="40" xfId="2" applyFont="1" applyFill="1" applyBorder="1" applyAlignment="1">
      <alignment horizontal="left" vertical="center" wrapText="1"/>
    </xf>
    <xf numFmtId="0" fontId="5" fillId="2" borderId="31" xfId="2" applyFont="1" applyFill="1" applyBorder="1" applyAlignment="1">
      <alignment horizontal="center" vertical="center" wrapText="1"/>
    </xf>
    <xf numFmtId="0" fontId="5" fillId="2" borderId="30" xfId="2" applyFont="1" applyFill="1" applyBorder="1" applyAlignment="1">
      <alignment horizontal="center" vertical="center" wrapText="1"/>
    </xf>
    <xf numFmtId="0" fontId="5" fillId="2" borderId="40" xfId="2" applyFont="1" applyFill="1" applyBorder="1" applyAlignment="1">
      <alignment horizontal="center" vertical="center" wrapText="1"/>
    </xf>
    <xf numFmtId="0" fontId="5" fillId="2" borderId="55" xfId="2" applyFont="1" applyFill="1" applyBorder="1" applyAlignment="1">
      <alignment horizontal="center" vertical="center" wrapText="1"/>
    </xf>
    <xf numFmtId="0" fontId="5" fillId="2" borderId="60" xfId="2" applyFont="1" applyFill="1" applyBorder="1" applyAlignment="1">
      <alignment horizontal="center" vertical="center" wrapText="1"/>
    </xf>
    <xf numFmtId="0" fontId="5" fillId="2" borderId="47" xfId="2" applyFont="1" applyFill="1" applyBorder="1" applyAlignment="1">
      <alignment horizontal="center" vertical="center" wrapText="1"/>
    </xf>
    <xf numFmtId="164" fontId="5" fillId="2" borderId="49" xfId="1" applyFont="1" applyFill="1" applyBorder="1" applyAlignment="1">
      <alignment horizontal="center" vertical="center" wrapText="1"/>
    </xf>
    <xf numFmtId="164" fontId="5" fillId="2" borderId="50" xfId="1" applyFont="1" applyFill="1" applyBorder="1" applyAlignment="1">
      <alignment horizontal="center" vertical="center" wrapText="1"/>
    </xf>
    <xf numFmtId="164" fontId="5" fillId="2" borderId="46" xfId="1" applyFont="1" applyFill="1" applyBorder="1" applyAlignment="1">
      <alignment horizontal="center" vertical="center" wrapText="1"/>
    </xf>
    <xf numFmtId="0" fontId="5" fillId="2" borderId="26" xfId="2" applyFont="1" applyFill="1" applyBorder="1" applyAlignment="1">
      <alignment horizontal="justify" vertical="center" wrapText="1"/>
    </xf>
    <xf numFmtId="0" fontId="5" fillId="2" borderId="63" xfId="1" applyNumberFormat="1" applyFont="1" applyFill="1" applyBorder="1" applyAlignment="1">
      <alignment horizontal="left" vertical="center" wrapText="1"/>
    </xf>
    <xf numFmtId="0" fontId="5" fillId="2" borderId="64" xfId="2" applyFont="1" applyFill="1" applyBorder="1" applyAlignment="1">
      <alignment horizontal="justify" vertical="center" wrapText="1"/>
    </xf>
    <xf numFmtId="0" fontId="8" fillId="2" borderId="17" xfId="2" applyFont="1" applyFill="1" applyBorder="1" applyAlignment="1">
      <alignment horizontal="justify" vertical="center" wrapText="1"/>
    </xf>
    <xf numFmtId="164" fontId="5" fillId="2" borderId="57" xfId="1" applyFont="1" applyFill="1" applyBorder="1" applyAlignment="1">
      <alignment horizontal="center" vertical="center" wrapText="1"/>
    </xf>
    <xf numFmtId="164" fontId="5" fillId="2" borderId="62" xfId="1" applyFont="1" applyFill="1" applyBorder="1" applyAlignment="1">
      <alignment horizontal="center" vertical="center" wrapText="1"/>
    </xf>
    <xf numFmtId="0" fontId="16" fillId="12" borderId="16" xfId="0" applyFont="1" applyFill="1" applyBorder="1" applyAlignment="1">
      <alignment horizontal="center" vertical="center" wrapText="1"/>
    </xf>
    <xf numFmtId="3" fontId="5" fillId="2" borderId="16" xfId="2" applyNumberFormat="1" applyFont="1" applyFill="1" applyBorder="1" applyAlignment="1">
      <alignment horizontal="center" vertical="center" wrapText="1"/>
    </xf>
    <xf numFmtId="3" fontId="14" fillId="2" borderId="16" xfId="2" applyNumberFormat="1" applyFont="1" applyFill="1" applyBorder="1" applyAlignment="1">
      <alignment horizontal="center" vertical="center" wrapText="1"/>
    </xf>
    <xf numFmtId="3" fontId="5" fillId="14" borderId="16" xfId="2" applyNumberFormat="1" applyFont="1" applyFill="1" applyBorder="1" applyAlignment="1">
      <alignment horizontal="left" vertical="center" wrapText="1"/>
    </xf>
    <xf numFmtId="164" fontId="5" fillId="0" borderId="49" xfId="1" applyFont="1" applyFill="1" applyBorder="1" applyAlignment="1">
      <alignment horizontal="center" vertical="center" wrapText="1"/>
    </xf>
    <xf numFmtId="0" fontId="16" fillId="2" borderId="38" xfId="1" applyNumberFormat="1" applyFont="1" applyFill="1" applyBorder="1" applyAlignment="1">
      <alignment horizontal="left" vertical="center" wrapText="1"/>
    </xf>
    <xf numFmtId="0" fontId="16" fillId="2" borderId="3" xfId="1" applyNumberFormat="1" applyFont="1" applyFill="1" applyBorder="1" applyAlignment="1">
      <alignment horizontal="left" vertical="center" wrapText="1"/>
    </xf>
    <xf numFmtId="0" fontId="16" fillId="2" borderId="37" xfId="1" applyNumberFormat="1" applyFont="1" applyFill="1" applyBorder="1" applyAlignment="1">
      <alignment horizontal="left" vertical="center" wrapText="1"/>
    </xf>
    <xf numFmtId="0" fontId="5" fillId="2" borderId="15" xfId="2" applyFont="1" applyFill="1" applyBorder="1" applyAlignment="1">
      <alignment horizontal="center" vertical="center"/>
    </xf>
    <xf numFmtId="0" fontId="5" fillId="2" borderId="17" xfId="2" applyFont="1" applyFill="1" applyBorder="1" applyAlignment="1">
      <alignment horizontal="center" vertical="center" wrapText="1"/>
    </xf>
    <xf numFmtId="0" fontId="5" fillId="2" borderId="14" xfId="2" applyFont="1" applyFill="1" applyBorder="1" applyAlignment="1">
      <alignment horizontal="center" vertical="center" wrapText="1"/>
    </xf>
    <xf numFmtId="172" fontId="5" fillId="14" borderId="16" xfId="1" applyNumberFormat="1" applyFont="1" applyFill="1" applyBorder="1" applyAlignment="1">
      <alignment horizontal="center" vertical="center" wrapText="1"/>
    </xf>
    <xf numFmtId="172" fontId="5" fillId="2" borderId="31" xfId="1" applyNumberFormat="1" applyFont="1" applyFill="1" applyBorder="1" applyAlignment="1">
      <alignment horizontal="center" vertical="center" wrapText="1"/>
    </xf>
    <xf numFmtId="172" fontId="5" fillId="2" borderId="30" xfId="1" applyNumberFormat="1" applyFont="1" applyFill="1" applyBorder="1" applyAlignment="1">
      <alignment horizontal="center" vertical="center" wrapText="1"/>
    </xf>
    <xf numFmtId="172" fontId="5" fillId="2" borderId="40" xfId="1" applyNumberFormat="1" applyFont="1" applyFill="1" applyBorder="1" applyAlignment="1">
      <alignment horizontal="center" vertical="center" wrapText="1"/>
    </xf>
    <xf numFmtId="172" fontId="5" fillId="14" borderId="31" xfId="1" applyNumberFormat="1" applyFont="1" applyFill="1" applyBorder="1" applyAlignment="1">
      <alignment horizontal="center" vertical="center" wrapText="1"/>
    </xf>
    <xf numFmtId="172" fontId="5" fillId="14" borderId="30" xfId="1" applyNumberFormat="1" applyFont="1" applyFill="1" applyBorder="1" applyAlignment="1">
      <alignment horizontal="center" vertical="center" wrapText="1"/>
    </xf>
    <xf numFmtId="172" fontId="5" fillId="14" borderId="40" xfId="1" applyNumberFormat="1" applyFont="1" applyFill="1" applyBorder="1" applyAlignment="1">
      <alignment horizontal="center" vertical="center" wrapText="1"/>
    </xf>
    <xf numFmtId="0" fontId="5" fillId="14" borderId="16" xfId="2" applyFont="1" applyFill="1" applyBorder="1" applyAlignment="1">
      <alignment horizontal="center" vertical="center" wrapText="1"/>
    </xf>
    <xf numFmtId="0" fontId="5" fillId="14" borderId="13" xfId="2" applyFont="1" applyFill="1" applyBorder="1" applyAlignment="1">
      <alignment horizontal="center" vertical="center" wrapText="1"/>
    </xf>
    <xf numFmtId="0" fontId="5" fillId="14" borderId="31" xfId="2" applyFont="1" applyFill="1" applyBorder="1" applyAlignment="1">
      <alignment horizontal="center" vertical="center" wrapText="1"/>
    </xf>
    <xf numFmtId="0" fontId="5" fillId="14" borderId="30" xfId="2" applyFont="1" applyFill="1" applyBorder="1" applyAlignment="1">
      <alignment horizontal="center" vertical="center" wrapText="1"/>
    </xf>
    <xf numFmtId="0" fontId="5" fillId="14" borderId="32" xfId="2" applyFont="1" applyFill="1" applyBorder="1" applyAlignment="1">
      <alignment horizontal="center" vertical="center" wrapText="1"/>
    </xf>
    <xf numFmtId="164" fontId="5" fillId="2" borderId="49" xfId="1" applyFont="1" applyFill="1" applyBorder="1" applyAlignment="1">
      <alignment horizontal="center" vertical="center"/>
    </xf>
    <xf numFmtId="164" fontId="5" fillId="2" borderId="50" xfId="1" applyFont="1" applyFill="1" applyBorder="1" applyAlignment="1">
      <alignment horizontal="center" vertical="center"/>
    </xf>
    <xf numFmtId="164" fontId="5" fillId="2" borderId="46" xfId="1" applyFont="1" applyFill="1" applyBorder="1" applyAlignment="1">
      <alignment horizontal="center" vertical="center"/>
    </xf>
    <xf numFmtId="164" fontId="5" fillId="2" borderId="38" xfId="1" applyFont="1" applyFill="1" applyBorder="1" applyAlignment="1">
      <alignment horizontal="center" vertical="center"/>
    </xf>
    <xf numFmtId="164" fontId="5" fillId="2" borderId="3" xfId="1" applyFont="1" applyFill="1" applyBorder="1" applyAlignment="1">
      <alignment horizontal="center" vertical="center"/>
    </xf>
    <xf numFmtId="164" fontId="5" fillId="2" borderId="37" xfId="1" applyFont="1" applyFill="1" applyBorder="1" applyAlignment="1">
      <alignment horizontal="center" vertical="center"/>
    </xf>
    <xf numFmtId="164" fontId="5" fillId="2" borderId="38" xfId="1" applyFont="1" applyFill="1" applyBorder="1" applyAlignment="1">
      <alignment horizontal="left" vertical="center"/>
    </xf>
    <xf numFmtId="164" fontId="5" fillId="2" borderId="3" xfId="1" applyFont="1" applyFill="1" applyBorder="1" applyAlignment="1">
      <alignment horizontal="left" vertical="center"/>
    </xf>
    <xf numFmtId="164" fontId="5" fillId="2" borderId="37" xfId="1" applyFont="1" applyFill="1" applyBorder="1" applyAlignment="1">
      <alignment horizontal="left" vertical="center"/>
    </xf>
    <xf numFmtId="164" fontId="5" fillId="2" borderId="56" xfId="1" applyFont="1" applyFill="1" applyBorder="1" applyAlignment="1">
      <alignment horizontal="center" vertical="center"/>
    </xf>
    <xf numFmtId="164" fontId="5" fillId="2" borderId="10" xfId="1" applyFont="1" applyFill="1" applyBorder="1" applyAlignment="1">
      <alignment horizontal="center" vertical="center"/>
    </xf>
    <xf numFmtId="0" fontId="16" fillId="2" borderId="57" xfId="1" applyNumberFormat="1" applyFont="1" applyFill="1" applyBorder="1" applyAlignment="1">
      <alignment horizontal="left" vertical="center" wrapText="1"/>
    </xf>
    <xf numFmtId="164" fontId="5" fillId="2" borderId="59" xfId="1" applyFont="1" applyFill="1" applyBorder="1" applyAlignment="1">
      <alignment horizontal="center" vertical="center"/>
    </xf>
    <xf numFmtId="0" fontId="28" fillId="2" borderId="16" xfId="2" applyFont="1" applyFill="1" applyBorder="1" applyAlignment="1">
      <alignment horizontal="center" vertical="center" wrapText="1"/>
    </xf>
    <xf numFmtId="14" fontId="5" fillId="2" borderId="15" xfId="2" applyNumberFormat="1" applyFont="1" applyFill="1" applyBorder="1" applyAlignment="1">
      <alignment horizontal="center" vertical="center" wrapText="1"/>
    </xf>
    <xf numFmtId="14" fontId="5" fillId="2" borderId="56" xfId="2" applyNumberFormat="1" applyFont="1" applyFill="1" applyBorder="1" applyAlignment="1">
      <alignment horizontal="center" vertical="center" wrapText="1"/>
    </xf>
    <xf numFmtId="14" fontId="5" fillId="2" borderId="10" xfId="2" applyNumberFormat="1" applyFont="1" applyFill="1" applyBorder="1" applyAlignment="1">
      <alignment horizontal="center" vertical="center" wrapText="1"/>
    </xf>
    <xf numFmtId="14" fontId="5" fillId="2" borderId="42" xfId="2" applyNumberFormat="1" applyFont="1" applyFill="1" applyBorder="1" applyAlignment="1">
      <alignment horizontal="center" vertical="center" wrapText="1"/>
    </xf>
    <xf numFmtId="164" fontId="5" fillId="2" borderId="58" xfId="1" applyFont="1" applyFill="1" applyBorder="1" applyAlignment="1">
      <alignment horizontal="center" vertical="center"/>
    </xf>
    <xf numFmtId="14" fontId="5" fillId="2" borderId="17" xfId="2" applyNumberFormat="1" applyFont="1" applyFill="1" applyBorder="1" applyAlignment="1">
      <alignment horizontal="center" vertical="center" wrapText="1"/>
    </xf>
    <xf numFmtId="14" fontId="5" fillId="2" borderId="27" xfId="2" applyNumberFormat="1" applyFont="1" applyFill="1" applyBorder="1" applyAlignment="1">
      <alignment horizontal="center" vertical="center" wrapText="1"/>
    </xf>
    <xf numFmtId="0" fontId="5" fillId="0" borderId="16" xfId="2" applyFont="1" applyBorder="1" applyAlignment="1">
      <alignment horizontal="center" vertical="center" wrapText="1"/>
    </xf>
    <xf numFmtId="179" fontId="8" fillId="2" borderId="16" xfId="6" applyNumberFormat="1" applyFont="1" applyFill="1" applyBorder="1" applyAlignment="1">
      <alignment horizontal="center" vertical="center" wrapText="1"/>
    </xf>
    <xf numFmtId="3" fontId="29" fillId="14" borderId="31" xfId="0" applyNumberFormat="1" applyFont="1" applyFill="1" applyBorder="1" applyAlignment="1">
      <alignment horizontal="center" vertical="center" wrapText="1"/>
    </xf>
    <xf numFmtId="0" fontId="29" fillId="14" borderId="40" xfId="0" applyFont="1" applyFill="1" applyBorder="1" applyAlignment="1">
      <alignment horizontal="center" vertical="center" wrapText="1"/>
    </xf>
    <xf numFmtId="0" fontId="16" fillId="2" borderId="31" xfId="0" applyFont="1" applyFill="1" applyBorder="1" applyAlignment="1">
      <alignment vertical="center" wrapText="1"/>
    </xf>
    <xf numFmtId="0" fontId="16" fillId="2" borderId="54" xfId="0" applyFont="1" applyFill="1" applyBorder="1" applyAlignment="1">
      <alignment vertical="center" wrapText="1"/>
    </xf>
    <xf numFmtId="164" fontId="5" fillId="2" borderId="15" xfId="1" applyFont="1" applyFill="1" applyBorder="1" applyAlignment="1">
      <alignment horizontal="center" vertical="center"/>
    </xf>
    <xf numFmtId="0" fontId="16" fillId="2" borderId="15" xfId="1" applyNumberFormat="1" applyFont="1" applyFill="1" applyBorder="1" applyAlignment="1">
      <alignment horizontal="left" vertical="center" wrapText="1"/>
    </xf>
    <xf numFmtId="3" fontId="5" fillId="14" borderId="16" xfId="2" applyNumberFormat="1" applyFont="1" applyFill="1" applyBorder="1" applyAlignment="1">
      <alignment horizontal="center" vertical="center" wrapText="1"/>
    </xf>
    <xf numFmtId="3" fontId="5" fillId="2" borderId="31" xfId="2" applyNumberFormat="1" applyFont="1" applyFill="1" applyBorder="1" applyAlignment="1">
      <alignment horizontal="center" vertical="center" wrapText="1"/>
    </xf>
    <xf numFmtId="3" fontId="5" fillId="2" borderId="30" xfId="2" applyNumberFormat="1" applyFont="1" applyFill="1" applyBorder="1" applyAlignment="1">
      <alignment horizontal="center" vertical="center" wrapText="1"/>
    </xf>
    <xf numFmtId="3" fontId="5" fillId="2" borderId="40" xfId="2" applyNumberFormat="1" applyFont="1" applyFill="1" applyBorder="1" applyAlignment="1">
      <alignment horizontal="center" vertical="center" wrapText="1"/>
    </xf>
    <xf numFmtId="1" fontId="28" fillId="2" borderId="16" xfId="2" applyNumberFormat="1" applyFont="1" applyFill="1" applyBorder="1" applyAlignment="1">
      <alignment horizontal="center" vertical="center" wrapText="1"/>
    </xf>
    <xf numFmtId="169" fontId="5" fillId="0" borderId="16" xfId="2" applyNumberFormat="1" applyFont="1" applyBorder="1" applyAlignment="1">
      <alignment horizontal="center" vertical="center" wrapText="1"/>
    </xf>
    <xf numFmtId="164" fontId="5" fillId="2" borderId="39" xfId="1" applyFont="1" applyFill="1" applyBorder="1" applyAlignment="1">
      <alignment horizontal="left" vertical="center" wrapText="1"/>
    </xf>
    <xf numFmtId="0" fontId="5" fillId="2" borderId="19" xfId="2" applyFont="1" applyFill="1" applyBorder="1" applyAlignment="1">
      <alignment horizontal="center" vertical="center"/>
    </xf>
    <xf numFmtId="0" fontId="5" fillId="0" borderId="18" xfId="2" applyFont="1" applyBorder="1" applyAlignment="1">
      <alignment horizontal="center" vertical="center" wrapText="1"/>
    </xf>
    <xf numFmtId="14" fontId="5" fillId="2" borderId="19" xfId="2" applyNumberFormat="1" applyFont="1" applyFill="1" applyBorder="1" applyAlignment="1">
      <alignment horizontal="center" vertical="center" wrapText="1"/>
    </xf>
    <xf numFmtId="0" fontId="5" fillId="2" borderId="19" xfId="2" applyFont="1" applyFill="1" applyBorder="1" applyAlignment="1">
      <alignment horizontal="center" vertical="center" wrapText="1"/>
    </xf>
    <xf numFmtId="164" fontId="5" fillId="2" borderId="19" xfId="1" applyFont="1" applyFill="1" applyBorder="1" applyAlignment="1">
      <alignment horizontal="center" vertical="center" wrapText="1"/>
    </xf>
    <xf numFmtId="164" fontId="5" fillId="2" borderId="39" xfId="1" applyFont="1" applyFill="1" applyBorder="1" applyAlignment="1">
      <alignment horizontal="center" vertical="center" wrapText="1"/>
    </xf>
    <xf numFmtId="0" fontId="5" fillId="2" borderId="52" xfId="2" applyFont="1" applyFill="1" applyBorder="1" applyAlignment="1">
      <alignment horizontal="left" vertical="center" wrapText="1"/>
    </xf>
    <xf numFmtId="0" fontId="5" fillId="2" borderId="50" xfId="2" applyFont="1" applyFill="1" applyBorder="1" applyAlignment="1">
      <alignment horizontal="left" vertical="center" wrapText="1"/>
    </xf>
    <xf numFmtId="0" fontId="5" fillId="2" borderId="53" xfId="2" applyFont="1" applyFill="1" applyBorder="1" applyAlignment="1">
      <alignment horizontal="left" vertical="center" wrapText="1"/>
    </xf>
    <xf numFmtId="1" fontId="5" fillId="2" borderId="16" xfId="2" applyNumberFormat="1" applyFont="1" applyFill="1" applyBorder="1" applyAlignment="1">
      <alignment horizontal="center" vertical="center" wrapText="1"/>
    </xf>
    <xf numFmtId="3" fontId="5" fillId="14" borderId="31" xfId="2" applyNumberFormat="1" applyFont="1" applyFill="1" applyBorder="1" applyAlignment="1">
      <alignment horizontal="center" vertical="center" wrapText="1"/>
    </xf>
    <xf numFmtId="3" fontId="5" fillId="14" borderId="30" xfId="2" applyNumberFormat="1" applyFont="1" applyFill="1" applyBorder="1" applyAlignment="1">
      <alignment horizontal="center" vertical="center" wrapText="1"/>
    </xf>
    <xf numFmtId="3" fontId="5" fillId="14" borderId="40" xfId="2" applyNumberFormat="1" applyFont="1" applyFill="1" applyBorder="1" applyAlignment="1">
      <alignment horizontal="center" vertical="center" wrapText="1"/>
    </xf>
    <xf numFmtId="0" fontId="5" fillId="2" borderId="20" xfId="2" applyFont="1" applyFill="1" applyBorder="1" applyAlignment="1">
      <alignment horizontal="justify" vertical="center" wrapText="1"/>
    </xf>
    <xf numFmtId="0" fontId="5" fillId="2" borderId="19" xfId="2" applyFont="1" applyFill="1" applyBorder="1" applyAlignment="1">
      <alignment horizontal="left" vertical="center" wrapText="1"/>
    </xf>
    <xf numFmtId="164" fontId="5" fillId="2" borderId="18" xfId="1" applyFont="1" applyFill="1" applyBorder="1" applyAlignment="1">
      <alignment horizontal="center" vertical="center" wrapText="1"/>
    </xf>
    <xf numFmtId="0" fontId="5" fillId="2" borderId="19" xfId="2" applyFont="1" applyFill="1" applyBorder="1" applyAlignment="1">
      <alignment horizontal="justify" vertical="center" wrapText="1"/>
    </xf>
    <xf numFmtId="164" fontId="8" fillId="0" borderId="18" xfId="1" applyFont="1" applyFill="1" applyBorder="1" applyAlignment="1">
      <alignment horizontal="center" vertical="center" wrapText="1"/>
    </xf>
    <xf numFmtId="164" fontId="8" fillId="0" borderId="15" xfId="1" applyFont="1" applyFill="1" applyBorder="1" applyAlignment="1">
      <alignment horizontal="center" vertical="center" wrapText="1"/>
    </xf>
    <xf numFmtId="0" fontId="8" fillId="0" borderId="2" xfId="1" applyNumberFormat="1" applyFont="1" applyFill="1" applyBorder="1" applyAlignment="1">
      <alignment horizontal="left" vertical="center" wrapText="1"/>
    </xf>
    <xf numFmtId="0" fontId="8" fillId="0" borderId="3" xfId="1" applyNumberFormat="1" applyFont="1" applyFill="1" applyBorder="1" applyAlignment="1">
      <alignment horizontal="left" vertical="center" wrapText="1"/>
    </xf>
    <xf numFmtId="0" fontId="5" fillId="2" borderId="20" xfId="2" applyFont="1" applyFill="1" applyBorder="1" applyAlignment="1">
      <alignment horizontal="center" vertical="center"/>
    </xf>
    <xf numFmtId="0" fontId="5" fillId="2" borderId="20" xfId="2" applyFont="1" applyFill="1" applyBorder="1" applyAlignment="1">
      <alignment horizontal="center" vertical="center" wrapText="1"/>
    </xf>
    <xf numFmtId="3" fontId="5" fillId="14" borderId="19" xfId="2" applyNumberFormat="1" applyFont="1" applyFill="1" applyBorder="1" applyAlignment="1">
      <alignment horizontal="center" vertical="center" wrapText="1"/>
    </xf>
    <xf numFmtId="3" fontId="5" fillId="14" borderId="39" xfId="2" applyNumberFormat="1" applyFont="1" applyFill="1" applyBorder="1" applyAlignment="1">
      <alignment horizontal="center" vertical="center" wrapText="1"/>
    </xf>
    <xf numFmtId="171" fontId="14" fillId="3" borderId="1" xfId="2" applyNumberFormat="1" applyFont="1" applyFill="1" applyBorder="1" applyAlignment="1">
      <alignment horizontal="center" vertical="center" wrapText="1"/>
    </xf>
    <xf numFmtId="0" fontId="15" fillId="4" borderId="1" xfId="2" applyFont="1" applyFill="1" applyBorder="1" applyAlignment="1">
      <alignment horizontal="center" vertical="center" wrapText="1"/>
    </xf>
    <xf numFmtId="0" fontId="20" fillId="2" borderId="0" xfId="0" applyFont="1" applyFill="1" applyAlignment="1">
      <alignment horizontal="center" vertical="center"/>
    </xf>
    <xf numFmtId="0" fontId="18" fillId="5" borderId="1" xfId="0" applyFont="1" applyFill="1" applyBorder="1" applyAlignment="1">
      <alignment horizontal="left" vertical="center"/>
    </xf>
    <xf numFmtId="14" fontId="20" fillId="2" borderId="0" xfId="0" applyNumberFormat="1" applyFont="1" applyFill="1" applyAlignment="1">
      <alignment horizontal="center" vertical="center"/>
    </xf>
    <xf numFmtId="0" fontId="20" fillId="0" borderId="9" xfId="0" applyFont="1" applyBorder="1" applyAlignment="1">
      <alignment horizontal="center"/>
    </xf>
    <xf numFmtId="0" fontId="20" fillId="0" borderId="10" xfId="0" applyFont="1" applyBorder="1" applyAlignment="1">
      <alignment horizontal="center"/>
    </xf>
    <xf numFmtId="0" fontId="20" fillId="0" borderId="8" xfId="0" applyFont="1" applyBorder="1" applyAlignment="1">
      <alignment horizontal="center"/>
    </xf>
    <xf numFmtId="0" fontId="11" fillId="2" borderId="0" xfId="0" applyFont="1" applyFill="1" applyAlignment="1">
      <alignment horizontal="center" vertical="center" wrapText="1"/>
    </xf>
    <xf numFmtId="164" fontId="8" fillId="0" borderId="16" xfId="1" applyFont="1" applyFill="1" applyBorder="1" applyAlignment="1">
      <alignment horizontal="center" vertical="center" wrapText="1"/>
    </xf>
    <xf numFmtId="164" fontId="8" fillId="0" borderId="31" xfId="1" applyFont="1" applyFill="1" applyBorder="1" applyAlignment="1">
      <alignment horizontal="center" vertical="center" wrapText="1"/>
    </xf>
    <xf numFmtId="164" fontId="8" fillId="0" borderId="40" xfId="1" applyFont="1" applyFill="1" applyBorder="1" applyAlignment="1">
      <alignment horizontal="center" vertical="center" wrapText="1"/>
    </xf>
    <xf numFmtId="0" fontId="8" fillId="0" borderId="55" xfId="2" applyFont="1" applyFill="1" applyBorder="1" applyAlignment="1">
      <alignment horizontal="center" vertical="center" wrapText="1"/>
    </xf>
    <xf numFmtId="0" fontId="8" fillId="0" borderId="47" xfId="2" applyFont="1" applyFill="1" applyBorder="1" applyAlignment="1">
      <alignment horizontal="center" vertical="center" wrapText="1"/>
    </xf>
    <xf numFmtId="0" fontId="8" fillId="0" borderId="40" xfId="2" applyFont="1" applyFill="1" applyBorder="1" applyAlignment="1">
      <alignment horizontal="center" vertical="center" wrapText="1"/>
    </xf>
    <xf numFmtId="14" fontId="8" fillId="0" borderId="31" xfId="2" applyNumberFormat="1" applyFont="1" applyFill="1" applyBorder="1" applyAlignment="1">
      <alignment horizontal="center" vertical="center" wrapText="1"/>
    </xf>
    <xf numFmtId="14" fontId="8" fillId="0" borderId="40" xfId="2" applyNumberFormat="1" applyFont="1" applyFill="1" applyBorder="1" applyAlignment="1">
      <alignment horizontal="center" vertical="center" wrapText="1"/>
    </xf>
    <xf numFmtId="49" fontId="8" fillId="0" borderId="31" xfId="1" applyNumberFormat="1" applyFont="1" applyFill="1" applyBorder="1" applyAlignment="1">
      <alignment horizontal="center" vertical="center" wrapText="1"/>
    </xf>
    <xf numFmtId="49" fontId="8" fillId="0" borderId="30" xfId="1" applyNumberFormat="1" applyFont="1" applyFill="1" applyBorder="1" applyAlignment="1">
      <alignment horizontal="center" vertical="center" wrapText="1"/>
    </xf>
    <xf numFmtId="49" fontId="8" fillId="0" borderId="40" xfId="1" applyNumberFormat="1" applyFont="1" applyFill="1" applyBorder="1" applyAlignment="1">
      <alignment horizontal="center" vertical="center" wrapText="1"/>
    </xf>
    <xf numFmtId="0" fontId="8" fillId="0" borderId="49" xfId="2" applyFont="1" applyFill="1" applyBorder="1" applyAlignment="1">
      <alignment horizontal="center" vertical="center" wrapText="1"/>
    </xf>
    <xf numFmtId="0" fontId="8" fillId="0" borderId="46" xfId="2" applyFont="1" applyFill="1" applyBorder="1" applyAlignment="1">
      <alignment horizontal="center" vertical="center" wrapText="1"/>
    </xf>
    <xf numFmtId="164" fontId="8" fillId="0" borderId="49" xfId="1" applyFont="1" applyFill="1" applyBorder="1" applyAlignment="1">
      <alignment horizontal="center" vertical="center" wrapText="1"/>
    </xf>
    <xf numFmtId="164" fontId="8" fillId="0" borderId="50" xfId="1" applyFont="1" applyFill="1" applyBorder="1" applyAlignment="1">
      <alignment horizontal="center" vertical="center" wrapText="1"/>
    </xf>
    <xf numFmtId="164" fontId="8" fillId="0" borderId="46" xfId="1" applyFont="1" applyFill="1" applyBorder="1" applyAlignment="1">
      <alignment horizontal="center" vertical="center" wrapText="1"/>
    </xf>
    <xf numFmtId="0" fontId="8" fillId="0" borderId="31" xfId="2" applyFont="1" applyFill="1" applyBorder="1" applyAlignment="1">
      <alignment horizontal="left" vertical="center" wrapText="1"/>
    </xf>
    <xf numFmtId="0" fontId="8" fillId="0" borderId="30" xfId="2" applyFont="1" applyFill="1" applyBorder="1" applyAlignment="1">
      <alignment horizontal="left" vertical="center" wrapText="1"/>
    </xf>
    <xf numFmtId="0" fontId="8" fillId="0" borderId="40" xfId="2" applyFont="1" applyFill="1" applyBorder="1" applyAlignment="1">
      <alignment horizontal="left" vertical="center" wrapText="1"/>
    </xf>
    <xf numFmtId="0" fontId="8" fillId="0" borderId="55" xfId="2" applyFont="1" applyFill="1" applyBorder="1" applyAlignment="1">
      <alignment horizontal="left" vertical="center" wrapText="1"/>
    </xf>
    <xf numFmtId="0" fontId="8" fillId="0" borderId="60" xfId="2" applyFont="1" applyFill="1" applyBorder="1" applyAlignment="1">
      <alignment horizontal="left" vertical="center" wrapText="1"/>
    </xf>
    <xf numFmtId="0" fontId="8" fillId="0" borderId="47" xfId="2" applyFont="1" applyFill="1" applyBorder="1" applyAlignment="1">
      <alignment horizontal="left" vertical="center" wrapText="1"/>
    </xf>
    <xf numFmtId="164" fontId="5" fillId="0" borderId="31" xfId="1" applyFont="1" applyFill="1" applyBorder="1" applyAlignment="1">
      <alignment horizontal="left" vertical="center" wrapText="1"/>
    </xf>
    <xf numFmtId="164" fontId="5" fillId="0" borderId="40" xfId="1" applyFont="1" applyFill="1" applyBorder="1" applyAlignment="1">
      <alignment horizontal="left" vertical="center" wrapText="1"/>
    </xf>
    <xf numFmtId="164" fontId="8" fillId="0" borderId="38" xfId="1" applyFont="1" applyFill="1" applyBorder="1" applyAlignment="1">
      <alignment horizontal="center" vertical="center" wrapText="1"/>
    </xf>
    <xf numFmtId="164" fontId="8" fillId="0" borderId="3" xfId="1" applyFont="1" applyFill="1" applyBorder="1" applyAlignment="1">
      <alignment horizontal="center" vertical="center" wrapText="1"/>
    </xf>
    <xf numFmtId="164" fontId="8" fillId="0" borderId="37" xfId="1" applyFont="1" applyFill="1" applyBorder="1" applyAlignment="1">
      <alignment horizontal="center" vertical="center" wrapText="1"/>
    </xf>
    <xf numFmtId="0" fontId="8" fillId="0" borderId="39" xfId="2" applyFont="1" applyFill="1" applyBorder="1" applyAlignment="1">
      <alignment horizontal="center" vertical="center" wrapText="1"/>
    </xf>
    <xf numFmtId="3" fontId="8" fillId="0" borderId="31" xfId="2" applyNumberFormat="1" applyFont="1" applyFill="1" applyBorder="1" applyAlignment="1">
      <alignment horizontal="center" vertical="center" wrapText="1"/>
    </xf>
    <xf numFmtId="3" fontId="8" fillId="0" borderId="40" xfId="2" applyNumberFormat="1" applyFont="1" applyFill="1" applyBorder="1" applyAlignment="1">
      <alignment horizontal="center" vertical="center" wrapText="1"/>
    </xf>
    <xf numFmtId="164" fontId="8" fillId="0" borderId="5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xf>
    <xf numFmtId="49" fontId="8" fillId="0" borderId="37" xfId="1" applyNumberFormat="1" applyFont="1" applyFill="1" applyBorder="1" applyAlignment="1">
      <alignment horizontal="center" vertical="center"/>
    </xf>
    <xf numFmtId="49" fontId="8" fillId="0" borderId="51" xfId="2" applyNumberFormat="1" applyFont="1" applyFill="1" applyBorder="1" applyAlignment="1">
      <alignment horizontal="left" vertical="center" wrapText="1"/>
    </xf>
    <xf numFmtId="49" fontId="8" fillId="0" borderId="60" xfId="2" applyNumberFormat="1" applyFont="1" applyFill="1" applyBorder="1" applyAlignment="1">
      <alignment horizontal="left" vertical="center" wrapText="1"/>
    </xf>
    <xf numFmtId="49" fontId="8" fillId="0" borderId="47" xfId="2" applyNumberFormat="1" applyFont="1" applyFill="1" applyBorder="1" applyAlignment="1">
      <alignment horizontal="left" vertical="center" wrapText="1"/>
    </xf>
    <xf numFmtId="0" fontId="8" fillId="0" borderId="16" xfId="2" applyFont="1" applyFill="1" applyBorder="1" applyAlignment="1">
      <alignment horizontal="center" vertical="center"/>
    </xf>
    <xf numFmtId="14" fontId="8" fillId="0" borderId="16" xfId="2" applyNumberFormat="1" applyFont="1" applyFill="1" applyBorder="1" applyAlignment="1">
      <alignment horizontal="center" vertical="center" wrapText="1"/>
    </xf>
    <xf numFmtId="0" fontId="8" fillId="0" borderId="16" xfId="2" applyFont="1" applyFill="1" applyBorder="1" applyAlignment="1">
      <alignment horizontal="justify" vertical="center" wrapText="1"/>
    </xf>
    <xf numFmtId="0" fontId="8" fillId="0" borderId="17" xfId="2" applyFont="1" applyFill="1" applyBorder="1" applyAlignment="1">
      <alignment horizontal="left" vertical="center" wrapText="1"/>
    </xf>
    <xf numFmtId="0" fontId="8" fillId="0" borderId="16" xfId="2" applyFont="1" applyFill="1" applyBorder="1" applyAlignment="1">
      <alignment horizontal="left" vertical="center" wrapText="1"/>
    </xf>
    <xf numFmtId="49" fontId="8" fillId="0" borderId="15" xfId="1" applyNumberFormat="1" applyFont="1" applyFill="1" applyBorder="1" applyAlignment="1">
      <alignment horizontal="center" vertical="center" wrapText="1"/>
    </xf>
    <xf numFmtId="0" fontId="8" fillId="2" borderId="13" xfId="2" applyFont="1" applyFill="1" applyBorder="1" applyAlignment="1">
      <alignment horizontal="center" vertical="center" wrapText="1"/>
    </xf>
    <xf numFmtId="0" fontId="8" fillId="0" borderId="15" xfId="2" applyFont="1" applyFill="1" applyBorder="1" applyAlignment="1">
      <alignment horizontal="center" vertical="center" wrapText="1"/>
    </xf>
    <xf numFmtId="1" fontId="8" fillId="0" borderId="16" xfId="7" applyNumberFormat="1" applyFont="1" applyFill="1" applyBorder="1" applyAlignment="1">
      <alignment horizontal="center" vertical="center" wrapText="1"/>
    </xf>
    <xf numFmtId="0" fontId="5" fillId="0" borderId="31" xfId="2" applyFont="1" applyFill="1" applyBorder="1" applyAlignment="1">
      <alignment horizontal="center" vertical="center" wrapText="1"/>
    </xf>
    <xf numFmtId="0" fontId="5" fillId="0" borderId="30" xfId="2" applyFont="1" applyFill="1" applyBorder="1" applyAlignment="1">
      <alignment horizontal="center" vertical="center" wrapText="1"/>
    </xf>
    <xf numFmtId="0" fontId="5" fillId="0" borderId="40" xfId="2" applyFont="1" applyFill="1" applyBorder="1" applyAlignment="1">
      <alignment horizontal="center" vertical="center" wrapText="1"/>
    </xf>
    <xf numFmtId="0" fontId="8" fillId="0" borderId="39" xfId="2" applyFont="1" applyFill="1" applyBorder="1" applyAlignment="1">
      <alignment horizontal="left" vertical="center" wrapText="1"/>
    </xf>
    <xf numFmtId="0" fontId="5" fillId="2" borderId="0" xfId="2" applyFont="1" applyFill="1" applyAlignment="1">
      <alignment horizontal="center" vertical="center" wrapText="1"/>
    </xf>
    <xf numFmtId="1" fontId="8" fillId="2" borderId="16" xfId="7" applyNumberFormat="1" applyFont="1" applyFill="1" applyBorder="1" applyAlignment="1">
      <alignment horizontal="center" vertical="center" wrapText="1"/>
    </xf>
    <xf numFmtId="1" fontId="8" fillId="2" borderId="13" xfId="7"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14" fillId="4" borderId="5" xfId="2" applyFont="1" applyFill="1" applyBorder="1" applyAlignment="1">
      <alignment horizontal="center" vertical="center"/>
    </xf>
    <xf numFmtId="0" fontId="14" fillId="4" borderId="7" xfId="2" applyFont="1" applyFill="1" applyBorder="1" applyAlignment="1">
      <alignment horizontal="center" vertical="center"/>
    </xf>
    <xf numFmtId="0" fontId="8" fillId="2" borderId="20"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0"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6" xfId="2" applyFont="1" applyFill="1" applyBorder="1" applyAlignment="1">
      <alignment horizontal="center" vertical="center"/>
    </xf>
    <xf numFmtId="0" fontId="8" fillId="2" borderId="13" xfId="2" applyFont="1" applyFill="1" applyBorder="1" applyAlignment="1">
      <alignment horizontal="center" vertical="center"/>
    </xf>
    <xf numFmtId="0" fontId="8" fillId="2" borderId="16" xfId="2" applyFont="1" applyFill="1" applyBorder="1" applyAlignment="1">
      <alignment horizontal="justify" vertical="center" wrapText="1"/>
    </xf>
    <xf numFmtId="1" fontId="8" fillId="2" borderId="5" xfId="0" applyNumberFormat="1" applyFont="1" applyFill="1" applyBorder="1" applyAlignment="1">
      <alignment horizontal="left" vertical="center" wrapText="1"/>
    </xf>
    <xf numFmtId="1" fontId="8" fillId="2" borderId="7" xfId="0" applyNumberFormat="1" applyFont="1" applyFill="1" applyBorder="1" applyAlignment="1">
      <alignment horizontal="left" vertical="center" wrapText="1"/>
    </xf>
    <xf numFmtId="1" fontId="8" fillId="2" borderId="6" xfId="0" applyNumberFormat="1" applyFont="1" applyFill="1" applyBorder="1" applyAlignment="1">
      <alignment horizontal="left" vertical="center" wrapText="1"/>
    </xf>
    <xf numFmtId="0" fontId="8" fillId="2" borderId="5" xfId="0" applyFont="1" applyFill="1" applyBorder="1" applyAlignment="1">
      <alignment horizontal="left" vertical="center"/>
    </xf>
    <xf numFmtId="0" fontId="8" fillId="2" borderId="7" xfId="0" applyFont="1" applyFill="1" applyBorder="1" applyAlignment="1">
      <alignment horizontal="left" vertical="center"/>
    </xf>
    <xf numFmtId="0" fontId="8" fillId="2" borderId="6" xfId="0" applyFont="1" applyFill="1" applyBorder="1" applyAlignment="1">
      <alignment horizontal="left" vertical="center"/>
    </xf>
    <xf numFmtId="0" fontId="8" fillId="0" borderId="16" xfId="2" applyFont="1" applyBorder="1" applyAlignment="1">
      <alignment horizontal="justify" vertical="center" wrapText="1"/>
    </xf>
    <xf numFmtId="1" fontId="8" fillId="0" borderId="39" xfId="7" applyNumberFormat="1" applyFont="1" applyFill="1" applyBorder="1" applyAlignment="1">
      <alignment horizontal="center" vertical="center" wrapText="1"/>
    </xf>
    <xf numFmtId="1" fontId="8" fillId="0" borderId="30" xfId="7" applyNumberFormat="1" applyFont="1" applyFill="1" applyBorder="1" applyAlignment="1">
      <alignment horizontal="center" vertical="center" wrapText="1"/>
    </xf>
    <xf numFmtId="1" fontId="8" fillId="0" borderId="40" xfId="7" applyNumberFormat="1" applyFont="1" applyFill="1" applyBorder="1" applyAlignment="1">
      <alignment horizontal="center" vertical="center" wrapText="1"/>
    </xf>
    <xf numFmtId="174" fontId="5" fillId="0" borderId="16" xfId="8" applyNumberFormat="1" applyFont="1" applyFill="1" applyBorder="1" applyAlignment="1">
      <alignment horizontal="center" vertical="center" wrapText="1"/>
    </xf>
    <xf numFmtId="164" fontId="5" fillId="2" borderId="16" xfId="1" applyFont="1" applyFill="1" applyBorder="1" applyAlignment="1">
      <alignment horizontal="center" vertical="center"/>
    </xf>
    <xf numFmtId="164" fontId="5" fillId="2" borderId="13" xfId="1" applyFont="1" applyFill="1" applyBorder="1" applyAlignment="1">
      <alignment horizontal="center" vertical="center"/>
    </xf>
    <xf numFmtId="0" fontId="5" fillId="0" borderId="13" xfId="2" applyFont="1" applyFill="1" applyBorder="1" applyAlignment="1">
      <alignment horizontal="center" vertical="center" wrapText="1"/>
    </xf>
    <xf numFmtId="0" fontId="5" fillId="0" borderId="17" xfId="2" applyFont="1" applyFill="1" applyBorder="1" applyAlignment="1">
      <alignment horizontal="left" vertical="center" wrapText="1"/>
    </xf>
    <xf numFmtId="0" fontId="8" fillId="0" borderId="17" xfId="2" applyFont="1" applyFill="1" applyBorder="1" applyAlignment="1">
      <alignment horizontal="justify" vertical="center" wrapText="1"/>
    </xf>
    <xf numFmtId="9" fontId="5" fillId="2" borderId="16" xfId="3" applyFont="1" applyFill="1" applyBorder="1" applyAlignment="1">
      <alignment horizontal="center" vertical="center"/>
    </xf>
    <xf numFmtId="9" fontId="5" fillId="2" borderId="13" xfId="3" applyFont="1" applyFill="1" applyBorder="1" applyAlignment="1">
      <alignment horizontal="center" vertical="center"/>
    </xf>
    <xf numFmtId="164" fontId="5" fillId="2" borderId="12" xfId="1" applyFont="1" applyFill="1" applyBorder="1" applyAlignment="1">
      <alignment horizontal="center" vertical="center"/>
    </xf>
    <xf numFmtId="0" fontId="5" fillId="2" borderId="13" xfId="2" applyFont="1" applyFill="1" applyBorder="1" applyAlignment="1">
      <alignment horizontal="justify" vertical="center" wrapText="1"/>
    </xf>
    <xf numFmtId="174" fontId="5" fillId="2" borderId="16" xfId="8" applyNumberFormat="1" applyFont="1" applyFill="1" applyBorder="1" applyAlignment="1">
      <alignment horizontal="center" vertical="center" wrapText="1"/>
    </xf>
    <xf numFmtId="164" fontId="5" fillId="2" borderId="15" xfId="1" applyFont="1" applyFill="1" applyBorder="1" applyAlignment="1">
      <alignment vertical="center"/>
    </xf>
    <xf numFmtId="9" fontId="5" fillId="2" borderId="31" xfId="3" applyFont="1" applyFill="1" applyBorder="1" applyAlignment="1">
      <alignment horizontal="center" vertical="center"/>
    </xf>
    <xf numFmtId="9" fontId="5" fillId="2" borderId="32" xfId="3" applyFont="1" applyFill="1" applyBorder="1" applyAlignment="1">
      <alignment horizontal="center" vertical="center"/>
    </xf>
    <xf numFmtId="164" fontId="5" fillId="2" borderId="1" xfId="1" applyFont="1" applyFill="1" applyBorder="1" applyAlignment="1">
      <alignment horizontal="center" vertical="center"/>
    </xf>
    <xf numFmtId="0" fontId="5" fillId="0" borderId="1" xfId="0" applyFont="1" applyBorder="1" applyAlignment="1">
      <alignment horizontal="left" vertical="center" wrapText="1"/>
    </xf>
    <xf numFmtId="0" fontId="8" fillId="0" borderId="14" xfId="2" applyFont="1" applyFill="1" applyBorder="1" applyAlignment="1">
      <alignment horizontal="justify" vertical="center" wrapText="1"/>
    </xf>
    <xf numFmtId="164" fontId="5" fillId="2" borderId="1" xfId="1" applyFont="1" applyFill="1" applyBorder="1" applyAlignment="1">
      <alignment vertical="center"/>
    </xf>
    <xf numFmtId="0" fontId="37" fillId="2" borderId="1" xfId="1" applyNumberFormat="1" applyFont="1" applyFill="1" applyBorder="1" applyAlignment="1">
      <alignment horizontal="left" vertical="center" wrapText="1"/>
    </xf>
    <xf numFmtId="9" fontId="5" fillId="2" borderId="30" xfId="3" applyFont="1" applyFill="1" applyBorder="1" applyAlignment="1">
      <alignment horizontal="center" vertical="center"/>
    </xf>
    <xf numFmtId="9" fontId="5" fillId="2" borderId="40" xfId="3" applyFont="1" applyFill="1" applyBorder="1" applyAlignment="1">
      <alignment horizontal="center" vertical="center"/>
    </xf>
    <xf numFmtId="0" fontId="5" fillId="2" borderId="1" xfId="1" applyNumberFormat="1" applyFont="1" applyFill="1" applyBorder="1" applyAlignment="1">
      <alignment horizontal="left" vertical="center" wrapText="1"/>
    </xf>
    <xf numFmtId="9" fontId="5" fillId="2" borderId="16" xfId="2" applyNumberFormat="1" applyFont="1" applyFill="1" applyBorder="1" applyAlignment="1">
      <alignment horizontal="center" vertical="center"/>
    </xf>
    <xf numFmtId="0" fontId="5" fillId="0" borderId="39" xfId="2" applyFont="1" applyFill="1" applyBorder="1" applyAlignment="1">
      <alignment horizontal="center" vertical="center"/>
    </xf>
    <xf numFmtId="0" fontId="5" fillId="0" borderId="40" xfId="2" applyFont="1" applyFill="1" applyBorder="1" applyAlignment="1">
      <alignment horizontal="center" vertical="center"/>
    </xf>
    <xf numFmtId="9" fontId="5" fillId="2" borderId="31" xfId="2" applyNumberFormat="1" applyFont="1" applyFill="1" applyBorder="1" applyAlignment="1">
      <alignment horizontal="center" vertical="center"/>
    </xf>
    <xf numFmtId="9" fontId="5" fillId="2" borderId="30" xfId="2" applyNumberFormat="1" applyFont="1" applyFill="1" applyBorder="1" applyAlignment="1">
      <alignment horizontal="center" vertical="center"/>
    </xf>
    <xf numFmtId="9" fontId="5" fillId="2" borderId="40" xfId="2" applyNumberFormat="1" applyFont="1" applyFill="1" applyBorder="1" applyAlignment="1">
      <alignment horizontal="center" vertical="center"/>
    </xf>
    <xf numFmtId="0" fontId="10" fillId="2" borderId="0" xfId="0" applyFont="1" applyFill="1" applyAlignment="1">
      <alignment horizontal="center" vertical="center" wrapText="1"/>
    </xf>
    <xf numFmtId="0" fontId="20" fillId="0" borderId="9"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22" xfId="0" applyFont="1" applyBorder="1" applyAlignment="1">
      <alignment horizontal="center" vertical="center"/>
    </xf>
    <xf numFmtId="0" fontId="20" fillId="0" borderId="8" xfId="0" applyFont="1" applyBorder="1" applyAlignment="1">
      <alignment horizontal="center" vertical="center"/>
    </xf>
    <xf numFmtId="0" fontId="20" fillId="0" borderId="21" xfId="0" applyFont="1" applyBorder="1" applyAlignment="1">
      <alignment horizontal="center" vertical="center"/>
    </xf>
    <xf numFmtId="0" fontId="11" fillId="2" borderId="1" xfId="0" applyFont="1" applyFill="1" applyBorder="1" applyAlignment="1">
      <alignment horizontal="center" vertical="center" wrapText="1"/>
    </xf>
    <xf numFmtId="14" fontId="11" fillId="2" borderId="5" xfId="0" applyNumberFormat="1" applyFont="1" applyFill="1" applyBorder="1" applyAlignment="1">
      <alignment horizontal="center" vertical="center" wrapText="1"/>
    </xf>
    <xf numFmtId="14" fontId="11" fillId="2" borderId="7" xfId="0" applyNumberFormat="1" applyFont="1" applyFill="1" applyBorder="1" applyAlignment="1">
      <alignment horizontal="center" vertical="center" wrapText="1"/>
    </xf>
    <xf numFmtId="14" fontId="11" fillId="2" borderId="6"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74" fontId="5" fillId="2" borderId="31" xfId="8" applyNumberFormat="1" applyFont="1" applyFill="1" applyBorder="1" applyAlignment="1">
      <alignment horizontal="center" vertical="center" wrapText="1"/>
    </xf>
    <xf numFmtId="174" fontId="5" fillId="2" borderId="40" xfId="8" applyNumberFormat="1" applyFont="1" applyFill="1" applyBorder="1" applyAlignment="1">
      <alignment horizontal="center" vertical="center" wrapText="1"/>
    </xf>
    <xf numFmtId="174" fontId="5" fillId="2" borderId="49" xfId="8" applyNumberFormat="1" applyFont="1" applyFill="1" applyBorder="1" applyAlignment="1">
      <alignment horizontal="center" vertical="center" wrapText="1"/>
    </xf>
    <xf numFmtId="174" fontId="5" fillId="2" borderId="46" xfId="8" applyNumberFormat="1" applyFont="1" applyFill="1" applyBorder="1" applyAlignment="1">
      <alignment horizontal="center" vertical="center" wrapText="1"/>
    </xf>
    <xf numFmtId="0" fontId="5" fillId="2" borderId="15" xfId="2" applyFont="1" applyFill="1" applyBorder="1" applyAlignment="1">
      <alignment horizontal="center" vertical="center" wrapText="1"/>
    </xf>
    <xf numFmtId="0" fontId="5" fillId="2" borderId="12" xfId="2" applyFont="1" applyFill="1" applyBorder="1" applyAlignment="1">
      <alignment horizontal="center" vertical="center" wrapText="1"/>
    </xf>
    <xf numFmtId="174" fontId="14" fillId="3" borderId="1" xfId="8" applyNumberFormat="1" applyFont="1" applyFill="1" applyBorder="1" applyAlignment="1">
      <alignment horizontal="center" vertical="center" wrapText="1"/>
    </xf>
    <xf numFmtId="176" fontId="14" fillId="3" borderId="1" xfId="2" applyNumberFormat="1" applyFont="1" applyFill="1" applyBorder="1" applyAlignment="1">
      <alignment horizontal="center" vertical="center" wrapText="1"/>
    </xf>
    <xf numFmtId="0" fontId="16" fillId="2" borderId="16" xfId="10" applyFont="1" applyFill="1" applyBorder="1" applyAlignment="1">
      <alignment horizontal="left" vertical="center" wrapText="1"/>
    </xf>
    <xf numFmtId="164" fontId="8" fillId="2" borderId="26" xfId="1" applyFont="1" applyFill="1" applyBorder="1" applyAlignment="1">
      <alignment horizontal="center" vertical="center"/>
    </xf>
    <xf numFmtId="164" fontId="8" fillId="2" borderId="26" xfId="1" applyFont="1" applyFill="1" applyBorder="1" applyAlignment="1">
      <alignment horizontal="left" vertical="center"/>
    </xf>
    <xf numFmtId="0" fontId="16" fillId="2" borderId="13" xfId="10" applyFont="1" applyFill="1" applyBorder="1" applyAlignment="1">
      <alignment horizontal="left" vertical="center" wrapText="1"/>
    </xf>
    <xf numFmtId="164" fontId="8" fillId="2" borderId="24" xfId="1" applyFont="1" applyFill="1" applyBorder="1" applyAlignment="1">
      <alignment horizontal="center" vertical="center"/>
    </xf>
    <xf numFmtId="183" fontId="8" fillId="2" borderId="31" xfId="1" applyNumberFormat="1" applyFont="1" applyFill="1" applyBorder="1" applyAlignment="1">
      <alignment horizontal="right" vertical="center"/>
    </xf>
    <xf numFmtId="183" fontId="8" fillId="2" borderId="40" xfId="1" applyNumberFormat="1" applyFont="1" applyFill="1" applyBorder="1" applyAlignment="1">
      <alignment horizontal="right" vertical="center"/>
    </xf>
    <xf numFmtId="183" fontId="8" fillId="2" borderId="32" xfId="1" applyNumberFormat="1" applyFont="1" applyFill="1" applyBorder="1" applyAlignment="1">
      <alignment horizontal="right" vertical="center"/>
    </xf>
    <xf numFmtId="0" fontId="5" fillId="0" borderId="16" xfId="2" applyFont="1" applyBorder="1" applyAlignment="1">
      <alignment horizontal="center" vertical="center"/>
    </xf>
    <xf numFmtId="0" fontId="5" fillId="0" borderId="13" xfId="2" applyFont="1" applyBorder="1" applyAlignment="1">
      <alignment horizontal="center" vertical="center"/>
    </xf>
    <xf numFmtId="164" fontId="8" fillId="2" borderId="16" xfId="1" applyFont="1" applyFill="1" applyBorder="1" applyAlignment="1">
      <alignment horizontal="center" vertical="center"/>
    </xf>
    <xf numFmtId="164" fontId="8" fillId="2" borderId="13" xfId="1" applyFont="1" applyFill="1" applyBorder="1" applyAlignment="1">
      <alignment horizontal="center" vertical="center"/>
    </xf>
    <xf numFmtId="0" fontId="5" fillId="0" borderId="15" xfId="2" applyFont="1" applyBorder="1" applyAlignment="1">
      <alignment horizontal="center" vertical="center"/>
    </xf>
    <xf numFmtId="0" fontId="5" fillId="0" borderId="12" xfId="2" applyFont="1" applyBorder="1" applyAlignment="1">
      <alignment horizontal="center" vertical="center"/>
    </xf>
    <xf numFmtId="0" fontId="8" fillId="2" borderId="31" xfId="2" applyFont="1" applyFill="1" applyBorder="1" applyAlignment="1">
      <alignment horizontal="center" vertical="center" wrapText="1"/>
    </xf>
    <xf numFmtId="0" fontId="8" fillId="2" borderId="30" xfId="2" applyFont="1" applyFill="1" applyBorder="1" applyAlignment="1">
      <alignment horizontal="center" vertical="center" wrapText="1"/>
    </xf>
    <xf numFmtId="0" fontId="8" fillId="2" borderId="40" xfId="2" applyFont="1" applyFill="1" applyBorder="1" applyAlignment="1">
      <alignment horizontal="center" vertical="center" wrapText="1"/>
    </xf>
    <xf numFmtId="169" fontId="8" fillId="2" borderId="16" xfId="2" applyNumberFormat="1" applyFont="1" applyFill="1" applyBorder="1" applyAlignment="1">
      <alignment horizontal="center" vertical="center" wrapText="1"/>
    </xf>
    <xf numFmtId="0" fontId="19" fillId="2" borderId="16" xfId="2" applyFont="1" applyFill="1" applyBorder="1" applyAlignment="1">
      <alignment horizontal="center" vertical="center" wrapText="1"/>
    </xf>
    <xf numFmtId="164" fontId="8" fillId="2" borderId="31" xfId="1" applyFont="1" applyFill="1" applyBorder="1" applyAlignment="1">
      <alignment horizontal="center" vertical="center" wrapText="1"/>
    </xf>
    <xf numFmtId="164" fontId="8" fillId="2" borderId="30" xfId="1" applyFont="1" applyFill="1" applyBorder="1" applyAlignment="1">
      <alignment horizontal="center" vertical="center" wrapText="1"/>
    </xf>
    <xf numFmtId="164" fontId="8" fillId="2" borderId="40" xfId="1" applyFont="1" applyFill="1" applyBorder="1" applyAlignment="1">
      <alignment horizontal="center" vertical="center" wrapText="1"/>
    </xf>
    <xf numFmtId="14" fontId="5" fillId="2" borderId="16" xfId="2" applyNumberFormat="1" applyFont="1" applyFill="1" applyBorder="1" applyAlignment="1">
      <alignment horizontal="center" vertical="center"/>
    </xf>
    <xf numFmtId="0" fontId="8" fillId="2" borderId="26" xfId="10" applyFont="1" applyFill="1" applyBorder="1" applyAlignment="1">
      <alignment horizontal="left" vertical="center" wrapText="1"/>
    </xf>
    <xf numFmtId="164" fontId="19" fillId="0" borderId="36" xfId="1" applyFont="1" applyFill="1" applyBorder="1" applyAlignment="1">
      <alignment horizontal="center" vertical="center"/>
    </xf>
    <xf numFmtId="164" fontId="8" fillId="0" borderId="36" xfId="1" applyFont="1" applyFill="1" applyBorder="1" applyAlignment="1">
      <alignment horizontal="left" vertical="center" wrapText="1"/>
    </xf>
    <xf numFmtId="164" fontId="8" fillId="0" borderId="26" xfId="1" applyFont="1" applyFill="1" applyBorder="1" applyAlignment="1">
      <alignment horizontal="center" vertical="center"/>
    </xf>
    <xf numFmtId="0" fontId="8" fillId="2" borderId="16" xfId="10" applyFont="1" applyFill="1" applyBorder="1" applyAlignment="1">
      <alignment horizontal="left" vertical="center" wrapText="1"/>
    </xf>
    <xf numFmtId="0" fontId="19" fillId="2" borderId="16" xfId="2" applyFont="1" applyFill="1" applyBorder="1" applyAlignment="1">
      <alignment horizontal="center" vertical="center"/>
    </xf>
    <xf numFmtId="164" fontId="19" fillId="0" borderId="26" xfId="1" applyFont="1" applyFill="1" applyBorder="1" applyAlignment="1">
      <alignment horizontal="center" vertical="center"/>
    </xf>
    <xf numFmtId="183" fontId="8" fillId="2" borderId="31" xfId="1" applyNumberFormat="1" applyFont="1" applyFill="1" applyBorder="1" applyAlignment="1">
      <alignment horizontal="right" vertical="center" wrapText="1"/>
    </xf>
    <xf numFmtId="183" fontId="8" fillId="2" borderId="40" xfId="1" applyNumberFormat="1" applyFont="1" applyFill="1" applyBorder="1" applyAlignment="1">
      <alignment horizontal="right" vertical="center" wrapText="1"/>
    </xf>
    <xf numFmtId="183" fontId="8" fillId="2" borderId="30" xfId="1" applyNumberFormat="1" applyFont="1" applyFill="1" applyBorder="1" applyAlignment="1">
      <alignment horizontal="right" vertical="center" wrapText="1"/>
    </xf>
    <xf numFmtId="164" fontId="8" fillId="2" borderId="31" xfId="1" applyFont="1" applyFill="1" applyBorder="1" applyAlignment="1">
      <alignment horizontal="center" vertical="center"/>
    </xf>
    <xf numFmtId="164" fontId="8" fillId="2" borderId="30" xfId="1" applyFont="1" applyFill="1" applyBorder="1" applyAlignment="1">
      <alignment horizontal="center" vertical="center"/>
    </xf>
    <xf numFmtId="164" fontId="8" fillId="0" borderId="36" xfId="1" applyFont="1" applyFill="1" applyBorder="1" applyAlignment="1">
      <alignment horizontal="center" vertical="center"/>
    </xf>
    <xf numFmtId="164" fontId="19" fillId="2" borderId="26" xfId="1" applyFont="1" applyFill="1" applyBorder="1" applyAlignment="1">
      <alignment horizontal="left" vertical="center"/>
    </xf>
    <xf numFmtId="164" fontId="8" fillId="2" borderId="40" xfId="1" applyFont="1" applyFill="1" applyBorder="1" applyAlignment="1">
      <alignment horizontal="center" vertical="center"/>
    </xf>
    <xf numFmtId="0" fontId="19" fillId="0" borderId="16" xfId="2" applyFont="1" applyBorder="1" applyAlignment="1">
      <alignment horizontal="center" vertical="center" wrapText="1"/>
    </xf>
    <xf numFmtId="0" fontId="8" fillId="0" borderId="16" xfId="2" applyFont="1" applyBorder="1" applyAlignment="1">
      <alignment horizontal="center" vertical="center" wrapText="1"/>
    </xf>
    <xf numFmtId="0" fontId="5" fillId="9" borderId="16" xfId="2" applyFont="1" applyFill="1" applyBorder="1" applyAlignment="1">
      <alignment horizontal="center" vertical="center"/>
    </xf>
    <xf numFmtId="0" fontId="19" fillId="9" borderId="16" xfId="2" applyFont="1" applyFill="1" applyBorder="1" applyAlignment="1">
      <alignment horizontal="center" vertical="center"/>
    </xf>
    <xf numFmtId="183" fontId="8" fillId="0" borderId="31" xfId="1" applyNumberFormat="1" applyFont="1" applyFill="1" applyBorder="1" applyAlignment="1">
      <alignment horizontal="right" vertical="center" wrapText="1"/>
    </xf>
    <xf numFmtId="183" fontId="8" fillId="0" borderId="30" xfId="1" applyNumberFormat="1" applyFont="1" applyFill="1" applyBorder="1" applyAlignment="1">
      <alignment horizontal="right" vertical="center" wrapText="1"/>
    </xf>
    <xf numFmtId="183" fontId="8" fillId="0" borderId="40" xfId="1" applyNumberFormat="1" applyFont="1" applyFill="1" applyBorder="1" applyAlignment="1">
      <alignment horizontal="right" vertical="center" wrapText="1"/>
    </xf>
    <xf numFmtId="0" fontId="5" fillId="0" borderId="17" xfId="2" applyFont="1" applyBorder="1" applyAlignment="1">
      <alignment horizontal="justify" vertical="center" wrapText="1"/>
    </xf>
    <xf numFmtId="14" fontId="5" fillId="0" borderId="16" xfId="2" applyNumberFormat="1" applyFont="1" applyBorder="1" applyAlignment="1">
      <alignment horizontal="center" vertical="center" wrapText="1"/>
    </xf>
    <xf numFmtId="0" fontId="5" fillId="0" borderId="17" xfId="2" applyFont="1" applyBorder="1" applyAlignment="1">
      <alignment horizontal="center" vertical="center"/>
    </xf>
    <xf numFmtId="164" fontId="8" fillId="2" borderId="16" xfId="1" applyFont="1" applyFill="1" applyBorder="1" applyAlignment="1">
      <alignment horizontal="left" vertical="center"/>
    </xf>
    <xf numFmtId="0" fontId="8" fillId="0" borderId="16" xfId="0" applyFont="1" applyBorder="1" applyAlignment="1">
      <alignment horizontal="center" vertical="center" wrapText="1"/>
    </xf>
    <xf numFmtId="164" fontId="19" fillId="2" borderId="26" xfId="1" applyFont="1" applyFill="1" applyBorder="1" applyAlignment="1">
      <alignment horizontal="center" vertical="center"/>
    </xf>
    <xf numFmtId="183" fontId="8" fillId="2" borderId="49" xfId="1" applyNumberFormat="1" applyFont="1" applyFill="1" applyBorder="1" applyAlignment="1">
      <alignment horizontal="right" vertical="center" wrapText="1"/>
    </xf>
    <xf numFmtId="183" fontId="8" fillId="2" borderId="46" xfId="1" applyNumberFormat="1" applyFont="1" applyFill="1" applyBorder="1" applyAlignment="1">
      <alignment horizontal="right" vertical="center" wrapText="1"/>
    </xf>
    <xf numFmtId="1" fontId="8" fillId="2" borderId="16" xfId="2" applyNumberFormat="1" applyFont="1" applyFill="1" applyBorder="1" applyAlignment="1">
      <alignment horizontal="center" vertical="center" wrapText="1"/>
    </xf>
    <xf numFmtId="164" fontId="8" fillId="2" borderId="16" xfId="1" applyFont="1" applyFill="1" applyBorder="1" applyAlignment="1">
      <alignment horizontal="center" vertical="center" wrapText="1"/>
    </xf>
    <xf numFmtId="164" fontId="8" fillId="2" borderId="26" xfId="1" applyFont="1" applyFill="1" applyBorder="1" applyAlignment="1">
      <alignment horizontal="center" vertical="center" wrapText="1"/>
    </xf>
    <xf numFmtId="0" fontId="8" fillId="2" borderId="19" xfId="2" applyFont="1" applyFill="1" applyBorder="1" applyAlignment="1">
      <alignment horizontal="center" vertical="center" wrapText="1"/>
    </xf>
    <xf numFmtId="169" fontId="8" fillId="2" borderId="19" xfId="2" applyNumberFormat="1" applyFont="1" applyFill="1" applyBorder="1" applyAlignment="1">
      <alignment horizontal="center" vertical="center" wrapText="1"/>
    </xf>
    <xf numFmtId="0" fontId="5" fillId="2" borderId="18" xfId="2" applyFont="1" applyFill="1" applyBorder="1" applyAlignment="1">
      <alignment horizontal="center" vertical="center" wrapText="1"/>
    </xf>
    <xf numFmtId="164" fontId="8" fillId="0" borderId="26" xfId="1" applyFont="1" applyFill="1" applyBorder="1" applyAlignment="1">
      <alignment horizontal="center" vertical="center" wrapText="1"/>
    </xf>
    <xf numFmtId="164" fontId="19" fillId="0" borderId="26" xfId="1"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1" xfId="2" applyFont="1" applyFill="1" applyBorder="1" applyAlignment="1">
      <alignment horizontal="center" vertical="center"/>
    </xf>
    <xf numFmtId="0" fontId="15" fillId="4" borderId="2" xfId="2" applyFont="1" applyFill="1" applyBorder="1" applyAlignment="1">
      <alignment horizontal="center" vertical="center"/>
    </xf>
    <xf numFmtId="3" fontId="5" fillId="2" borderId="19" xfId="2" applyNumberFormat="1" applyFont="1" applyFill="1" applyBorder="1" applyAlignment="1">
      <alignment horizontal="center" vertical="center" wrapText="1"/>
    </xf>
    <xf numFmtId="0" fontId="20" fillId="0" borderId="23" xfId="0" applyFont="1" applyBorder="1" applyAlignment="1">
      <alignment horizontal="center"/>
    </xf>
    <xf numFmtId="0" fontId="20" fillId="0" borderId="22" xfId="0" applyFont="1" applyBorder="1" applyAlignment="1">
      <alignment horizontal="center"/>
    </xf>
    <xf numFmtId="0" fontId="20" fillId="0" borderId="21" xfId="0" applyFont="1" applyBorder="1" applyAlignment="1">
      <alignment horizontal="center"/>
    </xf>
    <xf numFmtId="164" fontId="8" fillId="2" borderId="19" xfId="1" applyFont="1" applyFill="1" applyBorder="1" applyAlignment="1">
      <alignment horizontal="center" vertical="center" wrapText="1"/>
    </xf>
    <xf numFmtId="0" fontId="15" fillId="6" borderId="1" xfId="2" applyFont="1" applyFill="1" applyBorder="1" applyAlignment="1">
      <alignment horizontal="center" vertical="center"/>
    </xf>
    <xf numFmtId="0" fontId="15" fillId="3" borderId="1" xfId="2" applyFont="1" applyFill="1" applyBorder="1" applyAlignment="1">
      <alignment horizontal="center" vertical="center" wrapText="1"/>
    </xf>
    <xf numFmtId="0" fontId="15" fillId="6" borderId="2" xfId="2" applyFont="1" applyFill="1" applyBorder="1" applyAlignment="1">
      <alignment horizontal="center" vertical="center"/>
    </xf>
    <xf numFmtId="3" fontId="15" fillId="3" borderId="1" xfId="2" applyNumberFormat="1" applyFont="1" applyFill="1" applyBorder="1" applyAlignment="1">
      <alignment horizontal="center" vertical="center" wrapText="1"/>
    </xf>
    <xf numFmtId="0" fontId="15" fillId="6" borderId="1" xfId="2" applyFont="1" applyFill="1" applyBorder="1" applyAlignment="1">
      <alignment horizontal="center" vertical="center" wrapText="1"/>
    </xf>
    <xf numFmtId="0" fontId="15" fillId="6" borderId="2" xfId="2" applyFont="1" applyFill="1" applyBorder="1" applyAlignment="1">
      <alignment horizontal="center" vertical="center" wrapText="1"/>
    </xf>
    <xf numFmtId="0" fontId="8" fillId="2" borderId="19" xfId="2" applyFont="1" applyFill="1" applyBorder="1" applyAlignment="1">
      <alignment horizontal="left" vertical="center" wrapText="1"/>
    </xf>
    <xf numFmtId="0" fontId="8" fillId="2" borderId="16" xfId="2" applyFont="1" applyFill="1" applyBorder="1" applyAlignment="1">
      <alignment horizontal="left" vertical="center" wrapText="1"/>
    </xf>
    <xf numFmtId="164" fontId="8" fillId="0" borderId="28" xfId="1" applyFont="1" applyFill="1" applyBorder="1" applyAlignment="1">
      <alignment horizontal="center" vertical="center" wrapText="1"/>
    </xf>
    <xf numFmtId="183" fontId="8" fillId="0" borderId="39" xfId="1" applyNumberFormat="1" applyFont="1" applyFill="1" applyBorder="1" applyAlignment="1">
      <alignment horizontal="right" vertical="center" wrapText="1"/>
    </xf>
    <xf numFmtId="183" fontId="8" fillId="2" borderId="19" xfId="1" applyNumberFormat="1" applyFont="1" applyFill="1" applyBorder="1" applyAlignment="1">
      <alignment horizontal="center" vertical="center" wrapText="1"/>
    </xf>
    <xf numFmtId="183" fontId="8" fillId="2" borderId="16" xfId="1" applyNumberFormat="1" applyFont="1" applyFill="1" applyBorder="1" applyAlignment="1">
      <alignment horizontal="center" vertical="center" wrapText="1"/>
    </xf>
    <xf numFmtId="0" fontId="15" fillId="3" borderId="1" xfId="2" applyFont="1" applyFill="1" applyBorder="1" applyAlignment="1">
      <alignment horizontal="center" vertical="center"/>
    </xf>
    <xf numFmtId="164" fontId="8" fillId="0" borderId="31" xfId="1" applyFont="1" applyFill="1" applyBorder="1" applyAlignment="1">
      <alignment horizontal="center" vertical="center"/>
    </xf>
    <xf numFmtId="164" fontId="8" fillId="0" borderId="30" xfId="1" applyFont="1" applyFill="1" applyBorder="1" applyAlignment="1">
      <alignment horizontal="center" vertical="center"/>
    </xf>
    <xf numFmtId="164" fontId="8" fillId="0" borderId="40" xfId="1" applyFont="1" applyFill="1" applyBorder="1" applyAlignment="1">
      <alignment horizontal="center" vertical="center"/>
    </xf>
    <xf numFmtId="164" fontId="8" fillId="0" borderId="19" xfId="1" applyFont="1" applyFill="1" applyBorder="1" applyAlignment="1">
      <alignment horizontal="center" vertical="center" wrapText="1"/>
    </xf>
    <xf numFmtId="164" fontId="8" fillId="0" borderId="30" xfId="1" applyFont="1" applyFill="1" applyBorder="1" applyAlignment="1">
      <alignment horizontal="center" vertical="center" wrapText="1"/>
    </xf>
    <xf numFmtId="183" fontId="8" fillId="2" borderId="50" xfId="1" applyNumberFormat="1" applyFont="1" applyFill="1" applyBorder="1" applyAlignment="1">
      <alignment horizontal="right" vertical="center" wrapText="1"/>
    </xf>
    <xf numFmtId="0" fontId="8" fillId="2" borderId="44" xfId="2" applyFont="1" applyFill="1" applyBorder="1" applyAlignment="1">
      <alignment horizontal="center" vertical="center" wrapText="1"/>
    </xf>
    <xf numFmtId="0" fontId="8" fillId="2" borderId="45" xfId="2" applyFont="1" applyFill="1" applyBorder="1" applyAlignment="1">
      <alignment horizontal="center" vertical="center" wrapText="1"/>
    </xf>
    <xf numFmtId="0" fontId="5" fillId="2" borderId="22" xfId="2" applyFont="1" applyFill="1" applyBorder="1" applyAlignment="1">
      <alignment horizontal="center" vertical="center" wrapText="1"/>
    </xf>
    <xf numFmtId="0" fontId="5" fillId="2" borderId="48" xfId="2" applyFont="1" applyFill="1" applyBorder="1" applyAlignment="1">
      <alignment horizontal="center" vertical="center" wrapText="1"/>
    </xf>
    <xf numFmtId="14" fontId="5" fillId="2" borderId="40" xfId="2" applyNumberFormat="1" applyFont="1" applyFill="1" applyBorder="1" applyAlignment="1">
      <alignment horizontal="center" vertical="center" wrapText="1"/>
    </xf>
    <xf numFmtId="0" fontId="15" fillId="3" borderId="16" xfId="2" applyFont="1" applyFill="1" applyBorder="1" applyAlignment="1">
      <alignment horizontal="center" vertical="center" wrapText="1"/>
    </xf>
    <xf numFmtId="0" fontId="14" fillId="6" borderId="41" xfId="2" applyFont="1" applyFill="1" applyBorder="1" applyAlignment="1">
      <alignment horizontal="center" vertical="center"/>
    </xf>
    <xf numFmtId="0" fontId="14" fillId="6" borderId="23" xfId="2" applyFont="1" applyFill="1" applyBorder="1" applyAlignment="1">
      <alignment horizontal="center" vertical="center"/>
    </xf>
    <xf numFmtId="0" fontId="14" fillId="3" borderId="2" xfId="2" applyFont="1" applyFill="1" applyBorder="1" applyAlignment="1">
      <alignment horizontal="center" vertical="center"/>
    </xf>
    <xf numFmtId="0" fontId="15" fillId="6" borderId="16" xfId="2" applyFont="1" applyFill="1" applyBorder="1" applyAlignment="1">
      <alignment horizontal="center" vertical="center" wrapText="1"/>
    </xf>
    <xf numFmtId="3" fontId="15" fillId="9" borderId="16" xfId="2" applyNumberFormat="1" applyFont="1" applyFill="1" applyBorder="1" applyAlignment="1">
      <alignment horizontal="center" vertical="center" wrapText="1"/>
    </xf>
    <xf numFmtId="3" fontId="14" fillId="9" borderId="16" xfId="2" applyNumberFormat="1" applyFont="1" applyFill="1" applyBorder="1" applyAlignment="1">
      <alignment horizontal="center" vertical="center" wrapText="1"/>
    </xf>
    <xf numFmtId="0" fontId="20" fillId="0" borderId="23" xfId="0" applyFont="1" applyFill="1" applyBorder="1" applyAlignment="1">
      <alignment horizontal="center"/>
    </xf>
    <xf numFmtId="0" fontId="20" fillId="0" borderId="22" xfId="0" applyFont="1" applyFill="1" applyBorder="1" applyAlignment="1">
      <alignment horizontal="center"/>
    </xf>
    <xf numFmtId="0" fontId="20" fillId="0" borderId="21" xfId="0" applyFont="1" applyFill="1" applyBorder="1" applyAlignment="1">
      <alignment horizontal="center"/>
    </xf>
    <xf numFmtId="0" fontId="15" fillId="4" borderId="16" xfId="2" applyFont="1" applyFill="1" applyBorder="1" applyAlignment="1">
      <alignment horizontal="center" vertical="center" wrapText="1"/>
    </xf>
    <xf numFmtId="0" fontId="14" fillId="9" borderId="16" xfId="2" applyFont="1" applyFill="1" applyBorder="1" applyAlignment="1">
      <alignment horizontal="center" vertical="center" wrapText="1"/>
    </xf>
    <xf numFmtId="3" fontId="15" fillId="3" borderId="16" xfId="2" applyNumberFormat="1" applyFont="1" applyFill="1" applyBorder="1" applyAlignment="1">
      <alignment horizontal="center" vertical="center" wrapText="1"/>
    </xf>
    <xf numFmtId="0" fontId="15" fillId="6" borderId="16" xfId="2" applyFont="1" applyFill="1" applyBorder="1" applyAlignment="1">
      <alignment horizontal="center" vertical="center"/>
    </xf>
    <xf numFmtId="182" fontId="14" fillId="9" borderId="31" xfId="2" applyNumberFormat="1" applyFont="1" applyFill="1" applyBorder="1" applyAlignment="1">
      <alignment horizontal="center" vertical="center" wrapText="1"/>
    </xf>
    <xf numFmtId="182" fontId="14" fillId="9" borderId="40" xfId="2" applyNumberFormat="1" applyFont="1" applyFill="1" applyBorder="1" applyAlignment="1">
      <alignment horizontal="center" vertical="center" wrapText="1"/>
    </xf>
    <xf numFmtId="0" fontId="14" fillId="4" borderId="2" xfId="2" applyFont="1" applyFill="1" applyBorder="1" applyAlignment="1">
      <alignment horizontal="center" vertical="center"/>
    </xf>
    <xf numFmtId="0" fontId="15" fillId="4" borderId="16" xfId="2" applyFont="1" applyFill="1" applyBorder="1" applyAlignment="1">
      <alignment horizontal="center" vertical="center"/>
    </xf>
    <xf numFmtId="0" fontId="8" fillId="2" borderId="40" xfId="11" applyFont="1" applyFill="1" applyBorder="1" applyAlignment="1">
      <alignment horizontal="justify" vertical="center" wrapText="1"/>
    </xf>
    <xf numFmtId="0" fontId="8" fillId="2" borderId="16" xfId="11" applyFont="1" applyFill="1" applyBorder="1" applyAlignment="1">
      <alignment horizontal="justify" vertical="center" wrapText="1"/>
    </xf>
    <xf numFmtId="0" fontId="5" fillId="2" borderId="45" xfId="2" applyFont="1" applyFill="1" applyBorder="1" applyAlignment="1">
      <alignment horizontal="center" vertical="center"/>
    </xf>
    <xf numFmtId="0" fontId="5" fillId="2" borderId="27" xfId="2" applyFont="1" applyFill="1" applyBorder="1" applyAlignment="1">
      <alignment horizontal="center" vertical="center"/>
    </xf>
    <xf numFmtId="0" fontId="5" fillId="2" borderId="40" xfId="2" applyFont="1" applyFill="1" applyBorder="1" applyAlignment="1">
      <alignment horizontal="center" vertical="center"/>
    </xf>
    <xf numFmtId="164" fontId="19" fillId="0" borderId="46" xfId="1" applyFont="1" applyFill="1" applyBorder="1" applyAlignment="1">
      <alignment horizontal="center" vertical="center" wrapText="1"/>
    </xf>
    <xf numFmtId="164" fontId="19" fillId="0" borderId="15" xfId="1"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42" xfId="2" applyFont="1" applyFill="1" applyBorder="1" applyAlignment="1">
      <alignment horizontal="center" vertical="center" wrapText="1"/>
    </xf>
    <xf numFmtId="0" fontId="8" fillId="2" borderId="47" xfId="2" applyFont="1" applyFill="1" applyBorder="1" applyAlignment="1">
      <alignment horizontal="justify" vertical="center" wrapText="1"/>
    </xf>
    <xf numFmtId="0" fontId="8" fillId="2" borderId="27" xfId="2" applyFont="1" applyFill="1" applyBorder="1" applyAlignment="1">
      <alignment horizontal="center" vertical="center" wrapText="1"/>
    </xf>
    <xf numFmtId="0" fontId="5" fillId="2" borderId="47" xfId="2" applyFont="1" applyFill="1" applyBorder="1" applyAlignment="1">
      <alignment horizontal="center" vertical="center"/>
    </xf>
    <xf numFmtId="0" fontId="8" fillId="2" borderId="40" xfId="11" applyFont="1" applyFill="1" applyBorder="1" applyAlignment="1">
      <alignment vertical="center" wrapText="1"/>
    </xf>
    <xf numFmtId="0" fontId="8" fillId="2" borderId="16" xfId="11" applyFont="1" applyFill="1" applyBorder="1" applyAlignment="1">
      <alignment vertical="center" wrapText="1"/>
    </xf>
    <xf numFmtId="164" fontId="5" fillId="0" borderId="46" xfId="1" applyFont="1" applyFill="1" applyBorder="1" applyAlignment="1">
      <alignment horizontal="center" vertical="center" wrapText="1"/>
    </xf>
    <xf numFmtId="0" fontId="19" fillId="2" borderId="40" xfId="2" applyFont="1" applyFill="1" applyBorder="1" applyAlignment="1">
      <alignment horizontal="center" vertical="center" wrapText="1"/>
    </xf>
    <xf numFmtId="0" fontId="8" fillId="2" borderId="13" xfId="11" applyFont="1" applyFill="1" applyBorder="1" applyAlignment="1">
      <alignment horizontal="justify" vertical="center" wrapText="1"/>
    </xf>
    <xf numFmtId="0" fontId="8" fillId="0" borderId="13" xfId="2" applyFont="1" applyFill="1" applyBorder="1" applyAlignment="1">
      <alignment horizontal="center" vertical="center"/>
    </xf>
    <xf numFmtId="182" fontId="19" fillId="2" borderId="16" xfId="2" applyNumberFormat="1" applyFont="1" applyFill="1" applyBorder="1" applyAlignment="1">
      <alignment horizontal="center" vertical="center"/>
    </xf>
    <xf numFmtId="182" fontId="19" fillId="0" borderId="16" xfId="2" applyNumberFormat="1" applyFont="1" applyFill="1" applyBorder="1" applyAlignment="1">
      <alignment horizontal="center" vertical="center"/>
    </xf>
    <xf numFmtId="182" fontId="19" fillId="0" borderId="13" xfId="2" applyNumberFormat="1" applyFont="1" applyFill="1" applyBorder="1" applyAlignment="1">
      <alignment horizontal="center" vertical="center"/>
    </xf>
    <xf numFmtId="183" fontId="8" fillId="0" borderId="15" xfId="1" applyNumberFormat="1" applyFont="1" applyFill="1" applyBorder="1" applyAlignment="1">
      <alignment vertical="center" wrapText="1"/>
    </xf>
    <xf numFmtId="164" fontId="8" fillId="0" borderId="38" xfId="1" applyFont="1" applyFill="1" applyBorder="1" applyAlignment="1">
      <alignment vertical="center" wrapText="1"/>
    </xf>
    <xf numFmtId="164" fontId="8" fillId="0" borderId="3" xfId="1" applyFont="1" applyFill="1" applyBorder="1" applyAlignment="1">
      <alignment vertical="center" wrapText="1"/>
    </xf>
    <xf numFmtId="164" fontId="8" fillId="0" borderId="37" xfId="1" applyFont="1" applyFill="1" applyBorder="1" applyAlignment="1">
      <alignment vertical="center" wrapText="1"/>
    </xf>
    <xf numFmtId="183" fontId="8" fillId="2" borderId="15" xfId="1" applyNumberFormat="1" applyFont="1" applyFill="1" applyBorder="1" applyAlignment="1">
      <alignment vertical="center" wrapText="1"/>
    </xf>
    <xf numFmtId="183" fontId="8" fillId="0" borderId="12" xfId="1" applyNumberFormat="1" applyFont="1" applyFill="1" applyBorder="1" applyAlignment="1">
      <alignment vertical="center" wrapText="1"/>
    </xf>
    <xf numFmtId="164" fontId="19" fillId="0" borderId="12" xfId="1" applyFont="1" applyFill="1" applyBorder="1" applyAlignment="1">
      <alignment horizontal="center" vertical="center" wrapText="1"/>
    </xf>
    <xf numFmtId="164" fontId="8" fillId="2" borderId="32" xfId="1" applyFont="1" applyFill="1" applyBorder="1" applyAlignment="1">
      <alignment horizontal="center" vertical="center" wrapText="1"/>
    </xf>
    <xf numFmtId="164" fontId="8" fillId="2" borderId="31" xfId="11" applyNumberFormat="1" applyFont="1" applyFill="1" applyBorder="1" applyAlignment="1">
      <alignment horizontal="center" vertical="center" wrapText="1"/>
    </xf>
    <xf numFmtId="164" fontId="8" fillId="2" borderId="40" xfId="11" applyNumberFormat="1" applyFont="1" applyFill="1" applyBorder="1" applyAlignment="1">
      <alignment horizontal="center" vertical="center" wrapText="1"/>
    </xf>
    <xf numFmtId="164" fontId="19" fillId="2" borderId="15" xfId="1" applyFont="1" applyFill="1" applyBorder="1" applyAlignment="1">
      <alignment horizontal="center" vertical="center" wrapText="1"/>
    </xf>
    <xf numFmtId="164" fontId="8" fillId="2" borderId="38" xfId="1" applyFont="1" applyFill="1" applyBorder="1" applyAlignment="1">
      <alignment vertical="center" wrapText="1"/>
    </xf>
    <xf numFmtId="164" fontId="8" fillId="2" borderId="37" xfId="1" applyFont="1" applyFill="1" applyBorder="1" applyAlignment="1">
      <alignment vertical="center" wrapText="1"/>
    </xf>
    <xf numFmtId="182" fontId="19" fillId="2" borderId="44" xfId="2" applyNumberFormat="1" applyFont="1" applyFill="1" applyBorder="1" applyAlignment="1">
      <alignment horizontal="center" vertical="center" wrapText="1"/>
    </xf>
    <xf numFmtId="182" fontId="19" fillId="2" borderId="45" xfId="2" applyNumberFormat="1" applyFont="1" applyFill="1" applyBorder="1" applyAlignment="1">
      <alignment horizontal="center" vertical="center" wrapText="1"/>
    </xf>
    <xf numFmtId="182" fontId="8" fillId="2" borderId="16" xfId="2" applyNumberFormat="1" applyFont="1" applyFill="1" applyBorder="1" applyAlignment="1">
      <alignment horizontal="center" vertical="center"/>
    </xf>
    <xf numFmtId="164" fontId="8" fillId="2" borderId="30" xfId="11"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6" xfId="0" applyFont="1" applyFill="1" applyBorder="1" applyAlignment="1">
      <alignment horizontal="center" vertical="center" wrapText="1"/>
    </xf>
    <xf numFmtId="184" fontId="5" fillId="2" borderId="16" xfId="0" applyNumberFormat="1" applyFont="1" applyFill="1" applyBorder="1" applyAlignment="1">
      <alignment horizontal="center" vertical="center" wrapText="1"/>
    </xf>
    <xf numFmtId="184" fontId="5" fillId="2" borderId="13" xfId="0" applyNumberFormat="1" applyFont="1" applyFill="1" applyBorder="1" applyAlignment="1">
      <alignment horizontal="center" vertical="center" wrapText="1"/>
    </xf>
    <xf numFmtId="0" fontId="5" fillId="2" borderId="19" xfId="1" applyNumberFormat="1" applyFont="1" applyFill="1" applyBorder="1" applyAlignment="1">
      <alignment horizontal="center" vertical="center" wrapText="1"/>
    </xf>
    <xf numFmtId="0" fontId="5" fillId="2" borderId="16" xfId="1" applyNumberFormat="1" applyFont="1" applyFill="1" applyBorder="1" applyAlignment="1">
      <alignment horizontal="center" vertical="center" wrapText="1"/>
    </xf>
    <xf numFmtId="164" fontId="5" fillId="13" borderId="16" xfId="1" applyFont="1" applyFill="1" applyBorder="1" applyAlignment="1">
      <alignment horizontal="center" vertical="center" wrapText="1"/>
    </xf>
    <xf numFmtId="0" fontId="8" fillId="2" borderId="16" xfId="1" applyNumberFormat="1" applyFont="1" applyFill="1" applyBorder="1" applyAlignment="1">
      <alignment horizontal="center" vertical="center" wrapText="1"/>
    </xf>
    <xf numFmtId="168" fontId="16" fillId="2" borderId="17" xfId="0" applyNumberFormat="1" applyFont="1" applyFill="1" applyBorder="1" applyAlignment="1">
      <alignment horizontal="center" vertical="center" wrapText="1"/>
    </xf>
    <xf numFmtId="168" fontId="16" fillId="2" borderId="14" xfId="0" applyNumberFormat="1" applyFont="1" applyFill="1" applyBorder="1" applyAlignment="1">
      <alignment horizontal="center" vertical="center" wrapText="1"/>
    </xf>
    <xf numFmtId="1" fontId="5" fillId="2" borderId="16" xfId="0" applyNumberFormat="1" applyFont="1" applyFill="1" applyBorder="1" applyAlignment="1">
      <alignment horizontal="center" vertical="center" wrapText="1"/>
    </xf>
    <xf numFmtId="1" fontId="5" fillId="2" borderId="13" xfId="0" applyNumberFormat="1" applyFont="1" applyFill="1" applyBorder="1" applyAlignment="1">
      <alignment horizontal="center" vertical="center" wrapText="1"/>
    </xf>
    <xf numFmtId="0" fontId="8" fillId="0" borderId="13" xfId="2" applyFont="1" applyBorder="1" applyAlignment="1">
      <alignment horizontal="center" vertical="center" wrapText="1"/>
    </xf>
    <xf numFmtId="0" fontId="5" fillId="0" borderId="15" xfId="2" applyFont="1" applyFill="1" applyBorder="1" applyAlignment="1">
      <alignment horizontal="center" vertical="center"/>
    </xf>
    <xf numFmtId="0" fontId="5" fillId="0" borderId="12" xfId="2" applyFont="1" applyFill="1" applyBorder="1" applyAlignment="1">
      <alignment horizontal="center" vertical="center"/>
    </xf>
    <xf numFmtId="169" fontId="5" fillId="0" borderId="27" xfId="2" applyNumberFormat="1" applyFont="1" applyFill="1" applyBorder="1" applyAlignment="1">
      <alignment horizontal="center" vertical="center" wrapText="1"/>
    </xf>
    <xf numFmtId="169" fontId="5" fillId="0" borderId="25" xfId="2" applyNumberFormat="1" applyFont="1" applyFill="1" applyBorder="1" applyAlignment="1">
      <alignment horizontal="center" vertical="center" wrapText="1"/>
    </xf>
    <xf numFmtId="0" fontId="5" fillId="0" borderId="12" xfId="2"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3" xfId="0" applyFont="1" applyBorder="1" applyAlignment="1">
      <alignment horizontal="center" vertical="center" wrapText="1"/>
    </xf>
    <xf numFmtId="0" fontId="5" fillId="2" borderId="13" xfId="0" applyFont="1" applyFill="1" applyBorder="1" applyAlignment="1">
      <alignment horizontal="center" vertical="center" wrapText="1"/>
    </xf>
    <xf numFmtId="0" fontId="8" fillId="2" borderId="13" xfId="1" applyNumberFormat="1" applyFont="1" applyFill="1" applyBorder="1" applyAlignment="1">
      <alignment horizontal="center" vertical="center" wrapText="1"/>
    </xf>
    <xf numFmtId="0" fontId="5" fillId="2" borderId="16" xfId="2" applyNumberFormat="1" applyFont="1" applyFill="1" applyBorder="1" applyAlignment="1">
      <alignment horizontal="center" vertical="center" wrapText="1"/>
    </xf>
    <xf numFmtId="169" fontId="8" fillId="0" borderId="15" xfId="2" applyNumberFormat="1" applyFont="1" applyBorder="1" applyAlignment="1">
      <alignment horizontal="center" vertical="center" wrapText="1"/>
    </xf>
    <xf numFmtId="169" fontId="8" fillId="0" borderId="27" xfId="2" applyNumberFormat="1" applyFont="1" applyBorder="1" applyAlignment="1">
      <alignment horizontal="center" vertical="center" wrapText="1"/>
    </xf>
    <xf numFmtId="0" fontId="5" fillId="0" borderId="18" xfId="2" applyFont="1" applyFill="1" applyBorder="1" applyAlignment="1">
      <alignment horizontal="center" vertical="center"/>
    </xf>
    <xf numFmtId="169" fontId="5" fillId="2" borderId="27" xfId="2" applyNumberFormat="1" applyFont="1" applyFill="1" applyBorder="1" applyAlignment="1">
      <alignment horizontal="center" vertical="center" wrapText="1"/>
    </xf>
    <xf numFmtId="164" fontId="5" fillId="2" borderId="19" xfId="1" applyFont="1" applyFill="1" applyBorder="1" applyAlignment="1">
      <alignment horizontal="center" vertical="center"/>
    </xf>
    <xf numFmtId="169" fontId="8" fillId="0" borderId="29" xfId="2" applyNumberFormat="1" applyFont="1" applyFill="1" applyBorder="1" applyAlignment="1">
      <alignment horizontal="center" vertical="center" wrapText="1"/>
    </xf>
    <xf numFmtId="169" fontId="8" fillId="0" borderId="27" xfId="2" applyNumberFormat="1" applyFont="1" applyFill="1" applyBorder="1" applyAlignment="1">
      <alignment horizontal="center" vertical="center" wrapText="1"/>
    </xf>
    <xf numFmtId="168" fontId="16" fillId="2" borderId="20" xfId="0" applyNumberFormat="1" applyFont="1" applyFill="1" applyBorder="1" applyAlignment="1">
      <alignment horizontal="center" vertical="center" wrapText="1"/>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6" xfId="0" applyFont="1" applyFill="1" applyBorder="1" applyAlignment="1">
      <alignment horizontal="center" vertical="center"/>
    </xf>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19" xfId="0" applyFont="1" applyBorder="1" applyAlignment="1">
      <alignment horizontal="center" vertical="center" wrapText="1"/>
    </xf>
    <xf numFmtId="1" fontId="8" fillId="0" borderId="16" xfId="2" applyNumberFormat="1" applyFont="1" applyBorder="1" applyAlignment="1">
      <alignment horizontal="center" vertical="center" wrapText="1"/>
    </xf>
    <xf numFmtId="1" fontId="8" fillId="0" borderId="13" xfId="2" applyNumberFormat="1" applyFont="1" applyBorder="1" applyAlignment="1">
      <alignment horizontal="center" vertical="center" wrapText="1"/>
    </xf>
    <xf numFmtId="0" fontId="8" fillId="0" borderId="16" xfId="2" applyFont="1" applyBorder="1" applyAlignment="1">
      <alignment vertical="center" wrapText="1"/>
    </xf>
    <xf numFmtId="0" fontId="8" fillId="0" borderId="13" xfId="2" applyFont="1" applyBorder="1" applyAlignment="1">
      <alignment vertical="center" wrapText="1"/>
    </xf>
    <xf numFmtId="169" fontId="5" fillId="0" borderId="13" xfId="2" applyNumberFormat="1" applyFont="1" applyBorder="1" applyAlignment="1">
      <alignment horizontal="center" vertical="center" wrapText="1"/>
    </xf>
    <xf numFmtId="14" fontId="8" fillId="0" borderId="16" xfId="2" applyNumberFormat="1" applyFont="1" applyBorder="1" applyAlignment="1">
      <alignment horizontal="center" vertical="center" wrapText="1"/>
    </xf>
    <xf numFmtId="14" fontId="8" fillId="0" borderId="13" xfId="2" applyNumberFormat="1" applyFont="1" applyBorder="1" applyAlignment="1">
      <alignment horizontal="center" vertical="center" wrapText="1"/>
    </xf>
    <xf numFmtId="0" fontId="5" fillId="0" borderId="13" xfId="2" applyFont="1" applyBorder="1" applyAlignment="1">
      <alignment horizontal="center" vertical="center" wrapText="1"/>
    </xf>
    <xf numFmtId="0" fontId="5" fillId="0" borderId="2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4" xfId="0" applyFont="1" applyBorder="1" applyAlignment="1">
      <alignment horizontal="center" vertical="center" wrapText="1"/>
    </xf>
    <xf numFmtId="0" fontId="15" fillId="2" borderId="0" xfId="0" applyFont="1" applyFill="1" applyAlignment="1">
      <alignment horizontal="center" vertical="center"/>
    </xf>
    <xf numFmtId="164" fontId="5" fillId="2" borderId="26" xfId="1" applyFont="1" applyFill="1" applyBorder="1" applyAlignment="1">
      <alignment horizontal="center" vertical="center" wrapText="1"/>
    </xf>
    <xf numFmtId="3" fontId="5" fillId="2" borderId="32" xfId="2" applyNumberFormat="1" applyFont="1" applyFill="1" applyBorder="1" applyAlignment="1">
      <alignment horizontal="center" vertical="center" wrapText="1"/>
    </xf>
    <xf numFmtId="0" fontId="5" fillId="2" borderId="32" xfId="2" applyFont="1" applyFill="1" applyBorder="1" applyAlignment="1">
      <alignment horizontal="center" vertical="center" wrapText="1"/>
    </xf>
    <xf numFmtId="0" fontId="8" fillId="2" borderId="51" xfId="2" applyFont="1" applyFill="1" applyBorder="1" applyAlignment="1">
      <alignment horizontal="left" vertical="center" wrapText="1"/>
    </xf>
    <xf numFmtId="0" fontId="8" fillId="2" borderId="47" xfId="2" applyFont="1" applyFill="1" applyBorder="1" applyAlignment="1">
      <alignment horizontal="left" vertical="center" wrapText="1"/>
    </xf>
    <xf numFmtId="14" fontId="8" fillId="2" borderId="19" xfId="2" applyNumberFormat="1" applyFont="1" applyFill="1" applyBorder="1" applyAlignment="1">
      <alignment horizontal="center" vertical="center" wrapText="1"/>
    </xf>
    <xf numFmtId="14" fontId="8" fillId="2" borderId="16" xfId="2" applyNumberFormat="1" applyFont="1" applyFill="1" applyBorder="1" applyAlignment="1">
      <alignment horizontal="center" vertical="center" wrapText="1"/>
    </xf>
    <xf numFmtId="3" fontId="8" fillId="0" borderId="19" xfId="2" applyNumberFormat="1" applyFont="1" applyBorder="1" applyAlignment="1">
      <alignment horizontal="center" vertical="center" wrapText="1"/>
    </xf>
    <xf numFmtId="3" fontId="8" fillId="0" borderId="16" xfId="2" applyNumberFormat="1" applyFont="1" applyBorder="1" applyAlignment="1">
      <alignment horizontal="center" vertical="center" wrapText="1"/>
    </xf>
    <xf numFmtId="0" fontId="8" fillId="2" borderId="19" xfId="2" applyFont="1" applyFill="1" applyBorder="1" applyAlignment="1">
      <alignment horizontal="left" vertical="top" wrapText="1"/>
    </xf>
    <xf numFmtId="0" fontId="8" fillId="2" borderId="31" xfId="2" applyFont="1" applyFill="1" applyBorder="1" applyAlignment="1">
      <alignment horizontal="left" vertical="top" wrapText="1"/>
    </xf>
    <xf numFmtId="3" fontId="5" fillId="2" borderId="39" xfId="2" applyNumberFormat="1" applyFont="1" applyFill="1" applyBorder="1" applyAlignment="1">
      <alignment horizontal="center" vertical="center" wrapText="1"/>
    </xf>
    <xf numFmtId="164" fontId="8" fillId="2" borderId="39" xfId="1" applyFont="1" applyFill="1" applyBorder="1" applyAlignment="1">
      <alignment horizontal="center" vertical="center" wrapText="1"/>
    </xf>
    <xf numFmtId="169" fontId="5" fillId="2" borderId="19" xfId="2" applyNumberFormat="1" applyFont="1" applyFill="1" applyBorder="1" applyAlignment="1">
      <alignment horizontal="center" vertical="center" wrapText="1"/>
    </xf>
    <xf numFmtId="0" fontId="21" fillId="2" borderId="2" xfId="2" applyFont="1" applyFill="1" applyBorder="1" applyAlignment="1">
      <alignment horizontal="center" vertical="center"/>
    </xf>
    <xf numFmtId="0" fontId="21" fillId="2" borderId="3" xfId="2" applyFont="1" applyFill="1" applyBorder="1" applyAlignment="1">
      <alignment horizontal="center" vertical="center"/>
    </xf>
    <xf numFmtId="0" fontId="21" fillId="2" borderId="4" xfId="2" applyFont="1" applyFill="1" applyBorder="1" applyAlignment="1">
      <alignment horizontal="center" vertical="center"/>
    </xf>
    <xf numFmtId="164" fontId="8" fillId="0" borderId="34" xfId="1" applyFont="1" applyFill="1" applyBorder="1" applyAlignment="1">
      <alignment horizontal="center" vertical="center" wrapText="1"/>
    </xf>
    <xf numFmtId="0" fontId="8" fillId="0" borderId="27" xfId="2" applyFont="1" applyBorder="1" applyAlignment="1">
      <alignment horizontal="justify" vertical="center" wrapText="1"/>
    </xf>
    <xf numFmtId="0" fontId="8" fillId="2" borderId="34" xfId="2" applyFont="1" applyFill="1" applyBorder="1" applyAlignment="1">
      <alignment horizontal="center" vertical="center" wrapText="1"/>
    </xf>
    <xf numFmtId="0" fontId="5" fillId="2" borderId="34" xfId="2" applyFont="1" applyFill="1" applyBorder="1" applyAlignment="1">
      <alignment horizontal="center" vertical="center" wrapText="1"/>
    </xf>
    <xf numFmtId="0" fontId="5" fillId="2" borderId="34" xfId="2" applyFont="1" applyFill="1" applyBorder="1" applyAlignment="1">
      <alignment horizontal="center" vertical="center"/>
    </xf>
    <xf numFmtId="0" fontId="5" fillId="2" borderId="35" xfId="2" applyFont="1" applyFill="1" applyBorder="1" applyAlignment="1">
      <alignment horizontal="center" vertical="center"/>
    </xf>
    <xf numFmtId="0" fontId="5" fillId="2" borderId="33" xfId="2" applyFont="1" applyFill="1" applyBorder="1" applyAlignment="1">
      <alignment horizontal="center" vertical="center"/>
    </xf>
    <xf numFmtId="0" fontId="14" fillId="6" borderId="2" xfId="2" applyFont="1" applyFill="1" applyBorder="1" applyAlignment="1">
      <alignment horizontal="center" vertical="center"/>
    </xf>
    <xf numFmtId="0" fontId="14" fillId="6" borderId="3" xfId="2" applyFont="1" applyFill="1" applyBorder="1" applyAlignment="1">
      <alignment horizontal="center" vertical="center"/>
    </xf>
    <xf numFmtId="3" fontId="14" fillId="3" borderId="2" xfId="2" applyNumberFormat="1" applyFont="1" applyFill="1" applyBorder="1" applyAlignment="1">
      <alignment horizontal="center" vertical="center" wrapText="1"/>
    </xf>
  </cellXfs>
  <cellStyles count="13">
    <cellStyle name="Bueno" xfId="4" builtinId="26"/>
    <cellStyle name="Millares" xfId="6" builtinId="3"/>
    <cellStyle name="Millares [0]" xfId="7" builtinId="6"/>
    <cellStyle name="Millares [0] 2 2" xfId="12" xr:uid="{00000000-0005-0000-0000-000003000000}"/>
    <cellStyle name="Moneda" xfId="8" builtinId="4"/>
    <cellStyle name="Moneda [0]" xfId="1" builtinId="7"/>
    <cellStyle name="Moneda 2" xfId="5" xr:uid="{00000000-0005-0000-0000-000006000000}"/>
    <cellStyle name="Moneda 2 11" xfId="9" xr:uid="{00000000-0005-0000-0000-000007000000}"/>
    <cellStyle name="Normal" xfId="0" builtinId="0"/>
    <cellStyle name="Normal 4" xfId="10" xr:uid="{00000000-0005-0000-0000-000009000000}"/>
    <cellStyle name="Normal 4 2" xfId="2" xr:uid="{00000000-0005-0000-0000-00000A000000}"/>
    <cellStyle name="Normal 4 6 2 2 2" xfId="11" xr:uid="{00000000-0005-0000-0000-00000B000000}"/>
    <cellStyle name="Porcentaje" xfId="3"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97581</xdr:colOff>
      <xdr:row>0</xdr:row>
      <xdr:rowOff>28576</xdr:rowOff>
    </xdr:from>
    <xdr:ext cx="1477347" cy="875637"/>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81" y="28576"/>
          <a:ext cx="1477347" cy="875637"/>
        </a:xfrm>
        <a:prstGeom prst="rect">
          <a:avLst/>
        </a:prstGeom>
      </xdr:spPr>
    </xdr:pic>
    <xdr:clientData/>
  </xdr:oneCellAnchor>
  <xdr:oneCellAnchor>
    <xdr:from>
      <xdr:col>30</xdr:col>
      <xdr:colOff>1273782</xdr:colOff>
      <xdr:row>60</xdr:row>
      <xdr:rowOff>28575</xdr:rowOff>
    </xdr:from>
    <xdr:ext cx="2490775" cy="576329"/>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18304482" y="11458575"/>
          <a:ext cx="2490775" cy="57632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125186</xdr:colOff>
      <xdr:row>0</xdr:row>
      <xdr:rowOff>20412</xdr:rowOff>
    </xdr:from>
    <xdr:ext cx="1477347" cy="879992"/>
    <xdr:pic>
      <xdr:nvPicPr>
        <xdr:cNvPr id="2" name="Imagen 1">
          <a:extLst>
            <a:ext uri="{FF2B5EF4-FFF2-40B4-BE49-F238E27FC236}">
              <a16:creationId xmlns:a16="http://schemas.microsoft.com/office/drawing/2014/main" id="{E0BCF03B-5BFC-4F0D-A1BD-723512A47B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186" y="20412"/>
          <a:ext cx="1477347" cy="879992"/>
        </a:xfrm>
        <a:prstGeom prst="rect">
          <a:avLst/>
        </a:prstGeom>
      </xdr:spPr>
    </xdr:pic>
    <xdr:clientData/>
  </xdr:oneCellAnchor>
  <xdr:oneCellAnchor>
    <xdr:from>
      <xdr:col>32</xdr:col>
      <xdr:colOff>1085746</xdr:colOff>
      <xdr:row>109</xdr:row>
      <xdr:rowOff>24223</xdr:rowOff>
    </xdr:from>
    <xdr:ext cx="2465807" cy="568850"/>
    <xdr:pic>
      <xdr:nvPicPr>
        <xdr:cNvPr id="3" name="Imagen 2">
          <a:extLst>
            <a:ext uri="{FF2B5EF4-FFF2-40B4-BE49-F238E27FC236}">
              <a16:creationId xmlns:a16="http://schemas.microsoft.com/office/drawing/2014/main" id="{AD790850-0020-4367-AE67-C8FB70B3131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56035471" y="109952248"/>
          <a:ext cx="2465807" cy="568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31</xdr:col>
      <xdr:colOff>1152525</xdr:colOff>
      <xdr:row>61</xdr:row>
      <xdr:rowOff>22225</xdr:rowOff>
    </xdr:from>
    <xdr:ext cx="2383702" cy="564283"/>
    <xdr:pic>
      <xdr:nvPicPr>
        <xdr:cNvPr id="2" name="Imagen 1">
          <a:extLst>
            <a:ext uri="{FF2B5EF4-FFF2-40B4-BE49-F238E27FC236}">
              <a16:creationId xmlns:a16="http://schemas.microsoft.com/office/drawing/2014/main" id="{00000000-0008-0000-0300-000004000000}"/>
            </a:ext>
            <a:ext uri="{147F2762-F138-4A5C-976F-8EAC2B608ADB}">
              <a16:predDERef xmlns:a16="http://schemas.microsoft.com/office/drawing/2014/main" pred="{A76071F8-0049-4661-9750-91DAC4344CC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815" b="11035"/>
        <a:stretch/>
      </xdr:blipFill>
      <xdr:spPr>
        <a:xfrm>
          <a:off x="18897600" y="11642725"/>
          <a:ext cx="2383702" cy="564283"/>
        </a:xfrm>
        <a:prstGeom prst="rect">
          <a:avLst/>
        </a:prstGeom>
      </xdr:spPr>
    </xdr:pic>
    <xdr:clientData/>
  </xdr:oneCellAnchor>
  <xdr:oneCellAnchor>
    <xdr:from>
      <xdr:col>0</xdr:col>
      <xdr:colOff>172811</xdr:colOff>
      <xdr:row>0</xdr:row>
      <xdr:rowOff>28575</xdr:rowOff>
    </xdr:from>
    <xdr:ext cx="1477347" cy="879992"/>
    <xdr:pic>
      <xdr:nvPicPr>
        <xdr:cNvPr id="3" name="Imagen 2">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2811" y="28575"/>
          <a:ext cx="1477347" cy="8799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616960</xdr:colOff>
      <xdr:row>0</xdr:row>
      <xdr:rowOff>0</xdr:rowOff>
    </xdr:from>
    <xdr:ext cx="1440440" cy="1047750"/>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340" y="0"/>
          <a:ext cx="1440440" cy="1047750"/>
        </a:xfrm>
        <a:prstGeom prst="rect">
          <a:avLst/>
        </a:prstGeom>
      </xdr:spPr>
    </xdr:pic>
    <xdr:clientData/>
  </xdr:oneCellAnchor>
  <xdr:oneCellAnchor>
    <xdr:from>
      <xdr:col>30</xdr:col>
      <xdr:colOff>411099</xdr:colOff>
      <xdr:row>65</xdr:row>
      <xdr:rowOff>344151</xdr:rowOff>
    </xdr:from>
    <xdr:ext cx="2443751" cy="587483"/>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14431899" y="11888451"/>
          <a:ext cx="2443751" cy="587483"/>
        </a:xfrm>
        <a:prstGeom prst="rect">
          <a:avLst/>
        </a:prstGeom>
      </xdr:spPr>
    </xdr:pic>
    <xdr:clientData/>
  </xdr:oneCellAnchor>
  <xdr:oneCellAnchor>
    <xdr:from>
      <xdr:col>30</xdr:col>
      <xdr:colOff>597693</xdr:colOff>
      <xdr:row>29</xdr:row>
      <xdr:rowOff>55563</xdr:rowOff>
    </xdr:from>
    <xdr:ext cx="2324100" cy="504825"/>
    <xdr:pic>
      <xdr:nvPicPr>
        <xdr:cNvPr id="4" name="Imagen 3">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1911131" y="14878844"/>
          <a:ext cx="2324100" cy="504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578860</xdr:colOff>
      <xdr:row>0</xdr:row>
      <xdr:rowOff>0</xdr:rowOff>
    </xdr:from>
    <xdr:ext cx="1440439" cy="885825"/>
    <xdr:pic>
      <xdr:nvPicPr>
        <xdr:cNvPr id="2" name="Imagen 1">
          <a:extLst>
            <a:ext uri="{FF2B5EF4-FFF2-40B4-BE49-F238E27FC236}">
              <a16:creationId xmlns:a16="http://schemas.microsoft.com/office/drawing/2014/main" id="{5D29C4B1-A4E6-4B7B-879C-B1639CC261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60" y="0"/>
          <a:ext cx="1440439" cy="885825"/>
        </a:xfrm>
        <a:prstGeom prst="rect">
          <a:avLst/>
        </a:prstGeom>
      </xdr:spPr>
    </xdr:pic>
    <xdr:clientData/>
  </xdr:oneCellAnchor>
  <xdr:oneCellAnchor>
    <xdr:from>
      <xdr:col>30</xdr:col>
      <xdr:colOff>774984</xdr:colOff>
      <xdr:row>92</xdr:row>
      <xdr:rowOff>31769</xdr:rowOff>
    </xdr:from>
    <xdr:ext cx="2276191" cy="479406"/>
    <xdr:pic>
      <xdr:nvPicPr>
        <xdr:cNvPr id="3" name="Imagen 2">
          <a:extLst>
            <a:ext uri="{FF2B5EF4-FFF2-40B4-BE49-F238E27FC236}">
              <a16:creationId xmlns:a16="http://schemas.microsoft.com/office/drawing/2014/main" id="{FD7D2173-F5E7-4CD4-A3BC-8C866678866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41284809" y="31769069"/>
          <a:ext cx="2276191" cy="47940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531235</xdr:colOff>
      <xdr:row>0</xdr:row>
      <xdr:rowOff>28575</xdr:rowOff>
    </xdr:from>
    <xdr:ext cx="1383289" cy="866775"/>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1235" y="28575"/>
          <a:ext cx="1383289" cy="866775"/>
        </a:xfrm>
        <a:prstGeom prst="rect">
          <a:avLst/>
        </a:prstGeom>
      </xdr:spPr>
    </xdr:pic>
    <xdr:clientData/>
  </xdr:oneCellAnchor>
  <xdr:oneCellAnchor>
    <xdr:from>
      <xdr:col>30</xdr:col>
      <xdr:colOff>876300</xdr:colOff>
      <xdr:row>62</xdr:row>
      <xdr:rowOff>15875</xdr:rowOff>
    </xdr:from>
    <xdr:ext cx="2276191" cy="479406"/>
    <xdr:pic>
      <xdr:nvPicPr>
        <xdr:cNvPr id="3" name="Imagen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31765875" y="17103725"/>
          <a:ext cx="2276191" cy="47940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521710</xdr:colOff>
      <xdr:row>0</xdr:row>
      <xdr:rowOff>48403</xdr:rowOff>
    </xdr:from>
    <xdr:ext cx="1520450" cy="805037"/>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710" y="48403"/>
          <a:ext cx="1520450" cy="805037"/>
        </a:xfrm>
        <a:prstGeom prst="rect">
          <a:avLst/>
        </a:prstGeom>
      </xdr:spPr>
    </xdr:pic>
    <xdr:clientData/>
  </xdr:oneCellAnchor>
  <xdr:oneCellAnchor>
    <xdr:from>
      <xdr:col>30</xdr:col>
      <xdr:colOff>387967</xdr:colOff>
      <xdr:row>79</xdr:row>
      <xdr:rowOff>23130</xdr:rowOff>
    </xdr:from>
    <xdr:ext cx="2481851" cy="510269"/>
    <xdr:pic>
      <xdr:nvPicPr>
        <xdr:cNvPr id="3" name="Imagen 2">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18104467" y="15072630"/>
          <a:ext cx="2481851" cy="51026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167368</xdr:colOff>
      <xdr:row>0</xdr:row>
      <xdr:rowOff>54428</xdr:rowOff>
    </xdr:from>
    <xdr:ext cx="1288596" cy="884463"/>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368" y="54428"/>
          <a:ext cx="1288596" cy="884463"/>
        </a:xfrm>
        <a:prstGeom prst="rect">
          <a:avLst/>
        </a:prstGeom>
      </xdr:spPr>
    </xdr:pic>
    <xdr:clientData/>
  </xdr:oneCellAnchor>
  <xdr:oneCellAnchor>
    <xdr:from>
      <xdr:col>30</xdr:col>
      <xdr:colOff>175881</xdr:colOff>
      <xdr:row>16</xdr:row>
      <xdr:rowOff>12247</xdr:rowOff>
    </xdr:from>
    <xdr:ext cx="2319669" cy="492578"/>
    <xdr:pic>
      <xdr:nvPicPr>
        <xdr:cNvPr id="3" name="Imagen 2">
          <a:extLst>
            <a:ext uri="{FF2B5EF4-FFF2-40B4-BE49-F238E27FC236}">
              <a16:creationId xmlns:a16="http://schemas.microsoft.com/office/drawing/2014/main" id="{00000000-0008-0000-08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17892381" y="3060247"/>
          <a:ext cx="2319669" cy="49257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172811</xdr:colOff>
      <xdr:row>0</xdr:row>
      <xdr:rowOff>0</xdr:rowOff>
    </xdr:from>
    <xdr:ext cx="1274989" cy="876300"/>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811" y="0"/>
          <a:ext cx="1274989" cy="876300"/>
        </a:xfrm>
        <a:prstGeom prst="rect">
          <a:avLst/>
        </a:prstGeom>
      </xdr:spPr>
    </xdr:pic>
    <xdr:clientData/>
  </xdr:oneCellAnchor>
  <xdr:oneCellAnchor>
    <xdr:from>
      <xdr:col>30</xdr:col>
      <xdr:colOff>742950</xdr:colOff>
      <xdr:row>24</xdr:row>
      <xdr:rowOff>12915</xdr:rowOff>
    </xdr:from>
    <xdr:ext cx="2331402" cy="501435"/>
    <xdr:pic>
      <xdr:nvPicPr>
        <xdr:cNvPr id="3" name="Imagen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815" b="11035"/>
        <a:stretch/>
      </xdr:blipFill>
      <xdr:spPr>
        <a:xfrm>
          <a:off x="18307050" y="4584915"/>
          <a:ext cx="2331402" cy="50143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352643</xdr:colOff>
      <xdr:row>0</xdr:row>
      <xdr:rowOff>0</xdr:rowOff>
    </xdr:from>
    <xdr:ext cx="1914308" cy="1078706"/>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643" y="0"/>
          <a:ext cx="1914308" cy="1078706"/>
        </a:xfrm>
        <a:prstGeom prst="rect">
          <a:avLst/>
        </a:prstGeom>
      </xdr:spPr>
    </xdr:pic>
    <xdr:clientData/>
  </xdr:oneCellAnchor>
  <xdr:oneCellAnchor>
    <xdr:from>
      <xdr:col>10</xdr:col>
      <xdr:colOff>1096736</xdr:colOff>
      <xdr:row>39</xdr:row>
      <xdr:rowOff>617764</xdr:rowOff>
    </xdr:from>
    <xdr:ext cx="2664278" cy="715736"/>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97411" y="7618639"/>
          <a:ext cx="2664278" cy="71573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A/Cofinanciacion/FICHAS%20Y%20FORMATOS/UNITARIOS%20GENERAL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atalidelavega/Documents/Natali%202020%20/articulado%202020%20/Vias%20MANI%20CRA%203%20-%20PROYEC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genciadetierras-my.sharepoint.com/Users/usuario/Documents/Armando%202011/Consultoria/Cofinanciacion/FICHAS%20Y%20FORMATOS/UNITARIOS%20GENERA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genciadetierras-my.sharepoint.com/A/Documents%20and%20Settings/Construcciones/Mis%20documentos/JAVIER%20VERGARA/CONTRATOS%20DE%20OBRA%202001/CONTRATO%20N&#176;%20254-01/liquida/TILO/DOC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SUARIO\AppData\Local\Microsoft\Windows\INetCache\Content.Outlook\B00EKN5J\DEST-F-003-Forma-PARA-FORMULACI&#211;N-DE-PLAN-DE-ACCI&#211;N%20FINAL%20FINAL%20(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ario\Downloads\SSJ-%20Cadena%20de%20Valor.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ORMATO_PLAN%20DE%20ACCION_2021%20(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alexa\Downloads\FORMATO_PLAN%20DE%20ACCION_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USUARIO\AppData\Local\Microsoft\Windows\INetCache\Content.Outlook\B00EKN5J\PLAN_DE_ACCION_2021_COM%20NEGRAS_16122020%20(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61c925a47f12eab2/Escritorio/PROYECTOS%20ANT/SEGUIMIENTO%20PROYECTOS%202021/PROY%20MEJORAMIENTO%20CAPACIDAD%202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marcela.blanco\Downloads\PLAN%20DE%20ACCI&#211;N%20-%20Direcci&#243;n%20General%20-%20Comunicaciones%200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esktop\CUARENTENA\PLAN%20DE%20ACCI&#211;N%202021\Secretar&#237;a%20General\FORMULACI&#211;N%20PLAN%20DE%20ACCION%202021%20-%20Comunicacione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esktop\CUARENTENA\PLAN%20DE%20ACCI&#211;N%202021\Secretar&#237;a%20General\FORMULACI&#211;N%20PLAN%20DE%20ACCI&#211;N%202021%20-%20Oficina%20de%20Control%20Intern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esktop\CUARENTENA\PLAN%20DE%20ACCI&#211;N%202021\Secretar&#237;a%20General\FORMULACI&#211;N%20PLAN%20DE%20ACCI&#211;N%202021%20%20-%20Oficina%20Inspector%20Gesti&#243;n%20Tierra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esktop\CUARENTENA\PLAN%20DE%20ACCI&#211;N%202021\Secretar&#237;a%20General\FORMULACI&#211;N%20PLAN%20DE%20ACCI&#211;N%202021%20-%20Oficina%20Jur&#237;d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s>
    <sheetDataSet>
      <sheetData sheetId="0">
        <row r="2">
          <cell r="A2" t="str">
            <v>CODIGO</v>
          </cell>
          <cell r="B2" t="str">
            <v>EQUIPOS</v>
          </cell>
          <cell r="C2" t="str">
            <v>TIPO</v>
          </cell>
          <cell r="D2" t="str">
            <v>TARIFA/HORA</v>
          </cell>
          <cell r="E2" t="str">
            <v>RENDIMIENTO</v>
          </cell>
        </row>
        <row r="3">
          <cell r="A3">
            <v>1</v>
          </cell>
          <cell r="B3" t="str">
            <v>RETROCARGADOR</v>
          </cell>
          <cell r="C3" t="str">
            <v>JD-510</v>
          </cell>
          <cell r="D3">
            <v>35000</v>
          </cell>
        </row>
        <row r="4">
          <cell r="A4">
            <v>2</v>
          </cell>
          <cell r="B4" t="str">
            <v>MOTONIVELADORA</v>
          </cell>
          <cell r="C4" t="str">
            <v xml:space="preserve">CAT </v>
          </cell>
          <cell r="D4">
            <v>45000</v>
          </cell>
        </row>
        <row r="5">
          <cell r="A5">
            <v>3</v>
          </cell>
          <cell r="B5" t="str">
            <v>VIBROCOMPACTADOR</v>
          </cell>
          <cell r="C5" t="str">
            <v xml:space="preserve">CAT </v>
          </cell>
          <cell r="D5">
            <v>45000</v>
          </cell>
        </row>
        <row r="6">
          <cell r="A6">
            <v>4</v>
          </cell>
          <cell r="B6" t="str">
            <v>RETROEXCAVADORA</v>
          </cell>
          <cell r="C6" t="str">
            <v xml:space="preserve">CAT </v>
          </cell>
          <cell r="D6">
            <v>60000</v>
          </cell>
        </row>
        <row r="7">
          <cell r="A7">
            <v>5</v>
          </cell>
          <cell r="B7" t="str">
            <v>BULLDOZER</v>
          </cell>
          <cell r="C7" t="str">
            <v>D6D</v>
          </cell>
          <cell r="D7">
            <v>45000</v>
          </cell>
        </row>
        <row r="8">
          <cell r="A8">
            <v>6</v>
          </cell>
          <cell r="B8" t="str">
            <v>VOLQUETA</v>
          </cell>
          <cell r="C8" t="str">
            <v>5m3</v>
          </cell>
          <cell r="D8">
            <v>22500</v>
          </cell>
        </row>
        <row r="9">
          <cell r="A9">
            <v>7</v>
          </cell>
          <cell r="B9" t="str">
            <v>MOTOBOMBA</v>
          </cell>
          <cell r="D9">
            <v>4000</v>
          </cell>
        </row>
        <row r="10">
          <cell r="A10">
            <v>8</v>
          </cell>
          <cell r="B10" t="str">
            <v>HERRAMIENTA 1O% M.O</v>
          </cell>
        </row>
        <row r="11">
          <cell r="A11">
            <v>9</v>
          </cell>
          <cell r="B11" t="str">
            <v xml:space="preserve">CARROTANQUE </v>
          </cell>
          <cell r="C11" t="str">
            <v>2500 GL</v>
          </cell>
          <cell r="D11">
            <v>22500</v>
          </cell>
        </row>
        <row r="12">
          <cell r="A12">
            <v>10</v>
          </cell>
          <cell r="B12" t="str">
            <v>FINISHER</v>
          </cell>
          <cell r="C12" t="str">
            <v xml:space="preserve">CAT </v>
          </cell>
          <cell r="D12">
            <v>80000</v>
          </cell>
        </row>
        <row r="13">
          <cell r="A13">
            <v>11</v>
          </cell>
          <cell r="B13" t="str">
            <v>TRITURADORA</v>
          </cell>
          <cell r="C13" t="str">
            <v xml:space="preserve">CAT </v>
          </cell>
          <cell r="D13">
            <v>100000</v>
          </cell>
        </row>
        <row r="14">
          <cell r="A14">
            <v>12</v>
          </cell>
          <cell r="B14" t="str">
            <v>CARGADOR</v>
          </cell>
          <cell r="C14" t="str">
            <v xml:space="preserve">CAT </v>
          </cell>
          <cell r="D14">
            <v>45000</v>
          </cell>
        </row>
        <row r="15">
          <cell r="A15">
            <v>13</v>
          </cell>
          <cell r="B15" t="str">
            <v>COMPACTADOR</v>
          </cell>
          <cell r="C15" t="str">
            <v xml:space="preserve">CAT </v>
          </cell>
          <cell r="D15">
            <v>45000</v>
          </cell>
        </row>
        <row r="16">
          <cell r="A16">
            <v>14</v>
          </cell>
          <cell r="B16" t="str">
            <v>IRRIGADOR</v>
          </cell>
          <cell r="C16" t="str">
            <v>600M2/h</v>
          </cell>
          <cell r="D16">
            <v>45000</v>
          </cell>
        </row>
        <row r="17">
          <cell r="A17">
            <v>15</v>
          </cell>
          <cell r="B17" t="str">
            <v>RANA</v>
          </cell>
          <cell r="C17" t="str">
            <v>5 HP</v>
          </cell>
          <cell r="D17">
            <v>5375</v>
          </cell>
        </row>
        <row r="18">
          <cell r="A18">
            <v>16</v>
          </cell>
          <cell r="B18" t="str">
            <v xml:space="preserve">MEZCLADORA </v>
          </cell>
          <cell r="C18" t="str">
            <v>1.5 Bultos</v>
          </cell>
          <cell r="D18">
            <v>6125</v>
          </cell>
        </row>
        <row r="19">
          <cell r="A19">
            <v>17</v>
          </cell>
          <cell r="B19" t="str">
            <v>MAQUINA DEMARCADORA</v>
          </cell>
          <cell r="C19" t="str">
            <v>CHORRO</v>
          </cell>
          <cell r="D19">
            <v>40000</v>
          </cell>
        </row>
        <row r="21">
          <cell r="A21" t="str">
            <v>CODIGO</v>
          </cell>
          <cell r="B21" t="str">
            <v>MATERIALES</v>
          </cell>
          <cell r="C21" t="str">
            <v>UNIDAD</v>
          </cell>
          <cell r="D21" t="str">
            <v>TARIFA</v>
          </cell>
        </row>
        <row r="22">
          <cell r="A22">
            <v>18</v>
          </cell>
          <cell r="B22" t="str">
            <v>LAMINA GALVANIZADA</v>
          </cell>
          <cell r="C22" t="str">
            <v>M2</v>
          </cell>
          <cell r="D22">
            <v>30000</v>
          </cell>
        </row>
        <row r="23">
          <cell r="A23">
            <v>19</v>
          </cell>
          <cell r="B23" t="str">
            <v>SOPORTES</v>
          </cell>
          <cell r="C23" t="str">
            <v>UNI.</v>
          </cell>
          <cell r="D23">
            <v>120000</v>
          </cell>
        </row>
        <row r="24">
          <cell r="A24">
            <v>20</v>
          </cell>
          <cell r="B24" t="str">
            <v>PINTURA</v>
          </cell>
          <cell r="C24" t="str">
            <v>GALON</v>
          </cell>
          <cell r="D24">
            <v>25000</v>
          </cell>
        </row>
        <row r="25">
          <cell r="A25">
            <v>21</v>
          </cell>
          <cell r="B25" t="str">
            <v>ARTE</v>
          </cell>
          <cell r="C25" t="str">
            <v>GLOBAL</v>
          </cell>
          <cell r="D25">
            <v>350000</v>
          </cell>
        </row>
        <row r="26">
          <cell r="A26">
            <v>22</v>
          </cell>
          <cell r="B26" t="str">
            <v>INSTALACION</v>
          </cell>
          <cell r="C26" t="str">
            <v>GLOBAL</v>
          </cell>
          <cell r="D26">
            <v>250000</v>
          </cell>
        </row>
        <row r="27">
          <cell r="A27">
            <v>23</v>
          </cell>
          <cell r="B27" t="str">
            <v>FABRICACION</v>
          </cell>
          <cell r="C27" t="str">
            <v>GLOBAL</v>
          </cell>
          <cell r="D27">
            <v>250000</v>
          </cell>
        </row>
        <row r="28">
          <cell r="A28">
            <v>24</v>
          </cell>
          <cell r="B28" t="str">
            <v>EQUIPO DE TOPOGRAFIA</v>
          </cell>
          <cell r="C28" t="str">
            <v>KEM</v>
          </cell>
          <cell r="D28">
            <v>7500</v>
          </cell>
        </row>
        <row r="29">
          <cell r="A29">
            <v>25</v>
          </cell>
          <cell r="B29" t="str">
            <v xml:space="preserve">ESTACAS </v>
          </cell>
          <cell r="C29" t="str">
            <v>GLOBAL</v>
          </cell>
          <cell r="D29">
            <v>20000</v>
          </cell>
        </row>
        <row r="30">
          <cell r="A30">
            <v>26</v>
          </cell>
          <cell r="B30" t="str">
            <v>CARTERAS</v>
          </cell>
          <cell r="C30" t="str">
            <v>GLOBAL</v>
          </cell>
          <cell r="D30">
            <v>30000</v>
          </cell>
        </row>
        <row r="31">
          <cell r="A31">
            <v>27</v>
          </cell>
          <cell r="B31" t="str">
            <v>PAPELERIA</v>
          </cell>
          <cell r="C31" t="str">
            <v>GLOBAL</v>
          </cell>
          <cell r="D31">
            <v>10000</v>
          </cell>
        </row>
        <row r="32">
          <cell r="A32">
            <v>28</v>
          </cell>
          <cell r="B32" t="str">
            <v>1 TOPOGRAFO</v>
          </cell>
          <cell r="C32">
            <v>35000</v>
          </cell>
          <cell r="D32">
            <v>92</v>
          </cell>
        </row>
        <row r="33">
          <cell r="A33">
            <v>29</v>
          </cell>
          <cell r="B33" t="str">
            <v>CADENERO</v>
          </cell>
          <cell r="C33">
            <v>15000</v>
          </cell>
          <cell r="D33">
            <v>92</v>
          </cell>
        </row>
        <row r="34">
          <cell r="A34">
            <v>30</v>
          </cell>
          <cell r="B34" t="str">
            <v>PORTAMIRA</v>
          </cell>
          <cell r="C34">
            <v>10000</v>
          </cell>
          <cell r="D34">
            <v>92</v>
          </cell>
        </row>
        <row r="35">
          <cell r="A35">
            <v>31</v>
          </cell>
          <cell r="B35" t="str">
            <v>1 AYUDANTE</v>
          </cell>
          <cell r="C35">
            <v>10000</v>
          </cell>
          <cell r="D35">
            <v>92</v>
          </cell>
        </row>
        <row r="36">
          <cell r="A36">
            <v>32</v>
          </cell>
          <cell r="B36" t="str">
            <v>HOYADORA</v>
          </cell>
          <cell r="C36" t="str">
            <v>GLOBAL</v>
          </cell>
          <cell r="D36">
            <v>10000</v>
          </cell>
        </row>
        <row r="37">
          <cell r="A37">
            <v>33</v>
          </cell>
          <cell r="B37" t="str">
            <v>POSTES EN CONCRETO 1.80 M.</v>
          </cell>
          <cell r="C37" t="str">
            <v>UNI.</v>
          </cell>
          <cell r="D37">
            <v>12000</v>
          </cell>
        </row>
        <row r="38">
          <cell r="A38">
            <v>34</v>
          </cell>
          <cell r="B38" t="str">
            <v>ALAMBRE</v>
          </cell>
          <cell r="C38" t="str">
            <v>ML</v>
          </cell>
          <cell r="D38">
            <v>100</v>
          </cell>
        </row>
        <row r="39">
          <cell r="A39">
            <v>35</v>
          </cell>
          <cell r="B39" t="str">
            <v>AMARRE</v>
          </cell>
          <cell r="C39" t="str">
            <v>GLOBAL</v>
          </cell>
          <cell r="D39">
            <v>20</v>
          </cell>
        </row>
        <row r="40">
          <cell r="A40">
            <v>36</v>
          </cell>
          <cell r="B40" t="str">
            <v>4 AYUDANTES</v>
          </cell>
          <cell r="C40">
            <v>40000</v>
          </cell>
          <cell r="D40">
            <v>92</v>
          </cell>
        </row>
        <row r="41">
          <cell r="A41">
            <v>37</v>
          </cell>
          <cell r="B41" t="str">
            <v>DERECHO DE EXPLOTACION</v>
          </cell>
          <cell r="C41" t="str">
            <v>M3</v>
          </cell>
          <cell r="D41">
            <v>3000</v>
          </cell>
        </row>
        <row r="42">
          <cell r="A42">
            <v>38</v>
          </cell>
          <cell r="B42" t="str">
            <v>MATERIAL DE TER</v>
          </cell>
          <cell r="C42">
            <v>1.25</v>
          </cell>
          <cell r="D42">
            <v>515</v>
          </cell>
        </row>
        <row r="43">
          <cell r="A43">
            <v>39</v>
          </cell>
          <cell r="B43" t="str">
            <v>MATERIAL DE ALUVION</v>
          </cell>
          <cell r="C43" t="str">
            <v>M3</v>
          </cell>
          <cell r="D43">
            <v>7000</v>
          </cell>
        </row>
        <row r="44">
          <cell r="A44">
            <v>40</v>
          </cell>
          <cell r="B44" t="str">
            <v>Desp. POR COMPACTACION25%</v>
          </cell>
          <cell r="D44">
            <v>1750</v>
          </cell>
        </row>
        <row r="45">
          <cell r="A45">
            <v>41</v>
          </cell>
          <cell r="B45" t="str">
            <v>CLASIFICACION DE MATERIAL</v>
          </cell>
          <cell r="C45" t="str">
            <v>M3</v>
          </cell>
          <cell r="D45">
            <v>6000</v>
          </cell>
        </row>
        <row r="46">
          <cell r="A46">
            <v>42</v>
          </cell>
          <cell r="B46" t="str">
            <v>DESPERDICIO 10%</v>
          </cell>
          <cell r="D46">
            <v>2700</v>
          </cell>
        </row>
        <row r="47">
          <cell r="A47">
            <v>43</v>
          </cell>
          <cell r="B47" t="str">
            <v>3 AYUDANTES</v>
          </cell>
          <cell r="C47">
            <v>30000</v>
          </cell>
          <cell r="D47">
            <v>92</v>
          </cell>
        </row>
        <row r="48">
          <cell r="A48">
            <v>44</v>
          </cell>
          <cell r="B48" t="str">
            <v>1 JEFE DE PLANTA</v>
          </cell>
          <cell r="C48">
            <v>25000</v>
          </cell>
          <cell r="D48">
            <v>92</v>
          </cell>
        </row>
        <row r="49">
          <cell r="A49">
            <v>45</v>
          </cell>
          <cell r="B49" t="str">
            <v>1 AUXILIAR</v>
          </cell>
          <cell r="C49">
            <v>20000</v>
          </cell>
          <cell r="D49">
            <v>92</v>
          </cell>
        </row>
        <row r="50">
          <cell r="A50">
            <v>46</v>
          </cell>
          <cell r="B50" t="str">
            <v>TRITURADO</v>
          </cell>
          <cell r="C50" t="str">
            <v>M3</v>
          </cell>
          <cell r="D50">
            <v>26998</v>
          </cell>
        </row>
        <row r="51">
          <cell r="A51">
            <v>47</v>
          </cell>
          <cell r="B51" t="str">
            <v>PLANTA DE ASFALTO</v>
          </cell>
          <cell r="C51" t="str">
            <v>CAT</v>
          </cell>
          <cell r="D51">
            <v>180000</v>
          </cell>
        </row>
        <row r="52">
          <cell r="A52">
            <v>48</v>
          </cell>
          <cell r="B52" t="str">
            <v>MATERIAL BASE</v>
          </cell>
          <cell r="C52" t="str">
            <v>M3</v>
          </cell>
          <cell r="D52">
            <v>26998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EBI 1 de 6 "/>
      <sheetName val="FICHA EBI 2 de 6"/>
      <sheetName val="FICHA EBI 3 de 6"/>
      <sheetName val="FICHA EBI 4 de 6"/>
      <sheetName val="FICHA EBI 5 de 6"/>
      <sheetName val="FICHA EBI 6 de 6"/>
      <sheetName val="FICHA EBI 7 DE 7"/>
      <sheetName val="ID-01"/>
      <sheetName val="ID-02"/>
      <sheetName val="ID-03"/>
      <sheetName val="ID-04"/>
      <sheetName val="PE-01-A"/>
      <sheetName val="PE-01-B"/>
      <sheetName val="PE-02"/>
      <sheetName val="PE-03"/>
      <sheetName val="PE-04"/>
      <sheetName val="FS-01"/>
      <sheetName val="FSEG"/>
      <sheetName val="INGRESOS"/>
      <sheetName val="PRESUPUESTO"/>
      <sheetName val="FF-01 "/>
      <sheetName val="BASE"/>
      <sheetName val="RESUMEN"/>
      <sheetName val="Vias MANI CRA 3 - PROYECTO"/>
      <sheetName val="precios"/>
      <sheetName val="TARIFAS"/>
      <sheetName val="BASE DATOS MATERIALES"/>
      <sheetName val="22C"/>
    </sheetNames>
    <sheetDataSet>
      <sheetData sheetId="0" refreshError="1">
        <row r="14">
          <cell r="A14" t="str">
            <v>PAVIMENTACIÓN VIAS URBANAS DEL MUNICIPIO DE MANI,  DEPARTAMENTO DE CASANARE.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s>
    <sheetDataSet>
      <sheetData sheetId="0" refreshError="1">
        <row r="4">
          <cell r="A4" t="str">
            <v>CODIGO</v>
          </cell>
          <cell r="B4" t="str">
            <v>EQUIPOS</v>
          </cell>
          <cell r="C4" t="str">
            <v>TIPO</v>
          </cell>
          <cell r="D4" t="str">
            <v>TARIFA/HORA</v>
          </cell>
          <cell r="E4" t="str">
            <v>RENDIMIENTO</v>
          </cell>
        </row>
        <row r="5">
          <cell r="A5">
            <v>1</v>
          </cell>
          <cell r="B5" t="str">
            <v>RETROCARGADOR</v>
          </cell>
          <cell r="C5" t="str">
            <v>JD-510</v>
          </cell>
          <cell r="D5">
            <v>35000</v>
          </cell>
        </row>
        <row r="6">
          <cell r="A6">
            <v>2</v>
          </cell>
          <cell r="B6" t="str">
            <v>MOTONIVELADORA</v>
          </cell>
          <cell r="C6" t="str">
            <v xml:space="preserve">CAT </v>
          </cell>
          <cell r="D6">
            <v>45000</v>
          </cell>
        </row>
        <row r="7">
          <cell r="A7">
            <v>3</v>
          </cell>
          <cell r="B7" t="str">
            <v>VIBROCOMPACTADOR</v>
          </cell>
          <cell r="C7" t="str">
            <v xml:space="preserve">CAT </v>
          </cell>
          <cell r="D7">
            <v>45000</v>
          </cell>
        </row>
        <row r="8">
          <cell r="A8">
            <v>4</v>
          </cell>
          <cell r="B8" t="str">
            <v>RETROEXCAVADORA</v>
          </cell>
          <cell r="C8" t="str">
            <v xml:space="preserve">CAT </v>
          </cell>
          <cell r="D8">
            <v>60000</v>
          </cell>
        </row>
        <row r="9">
          <cell r="A9">
            <v>5</v>
          </cell>
          <cell r="B9" t="str">
            <v>BULLDOZER</v>
          </cell>
          <cell r="C9" t="str">
            <v>D6D</v>
          </cell>
          <cell r="D9">
            <v>45000</v>
          </cell>
        </row>
        <row r="10">
          <cell r="A10">
            <v>6</v>
          </cell>
          <cell r="B10" t="str">
            <v>VOLQUETA</v>
          </cell>
          <cell r="C10" t="str">
            <v>5m3</v>
          </cell>
          <cell r="D10">
            <v>22500</v>
          </cell>
        </row>
        <row r="11">
          <cell r="A11">
            <v>7</v>
          </cell>
          <cell r="B11" t="str">
            <v>MOTOBOMBA</v>
          </cell>
          <cell r="D11">
            <v>4000</v>
          </cell>
        </row>
        <row r="12">
          <cell r="A12">
            <v>8</v>
          </cell>
          <cell r="B12" t="str">
            <v>HERRAMIENTA 1O% M.O</v>
          </cell>
        </row>
        <row r="13">
          <cell r="A13">
            <v>9</v>
          </cell>
          <cell r="B13" t="str">
            <v xml:space="preserve">CARROTANQUE </v>
          </cell>
          <cell r="C13" t="str">
            <v>2500 GL</v>
          </cell>
          <cell r="D13">
            <v>22500</v>
          </cell>
        </row>
        <row r="14">
          <cell r="A14">
            <v>10</v>
          </cell>
          <cell r="B14" t="str">
            <v>FINISHER</v>
          </cell>
          <cell r="C14" t="str">
            <v xml:space="preserve">CAT </v>
          </cell>
          <cell r="D14">
            <v>80000</v>
          </cell>
        </row>
        <row r="15">
          <cell r="A15">
            <v>11</v>
          </cell>
          <cell r="B15" t="str">
            <v>TRITURADORA</v>
          </cell>
          <cell r="C15" t="str">
            <v xml:space="preserve">CAT </v>
          </cell>
          <cell r="D15">
            <v>100000</v>
          </cell>
        </row>
        <row r="16">
          <cell r="A16">
            <v>12</v>
          </cell>
          <cell r="B16" t="str">
            <v>CARGADOR</v>
          </cell>
          <cell r="C16" t="str">
            <v xml:space="preserve">CAT </v>
          </cell>
          <cell r="D16">
            <v>45000</v>
          </cell>
        </row>
        <row r="17">
          <cell r="A17">
            <v>13</v>
          </cell>
          <cell r="B17" t="str">
            <v>COMPACTADOR</v>
          </cell>
          <cell r="C17" t="str">
            <v xml:space="preserve">CAT </v>
          </cell>
          <cell r="D17">
            <v>45000</v>
          </cell>
        </row>
        <row r="18">
          <cell r="A18">
            <v>14</v>
          </cell>
          <cell r="B18" t="str">
            <v>IRRIGADOR</v>
          </cell>
          <cell r="C18" t="str">
            <v>600M2/h</v>
          </cell>
          <cell r="D18">
            <v>45000</v>
          </cell>
        </row>
        <row r="19">
          <cell r="A19">
            <v>15</v>
          </cell>
          <cell r="B19" t="str">
            <v>RANA</v>
          </cell>
          <cell r="C19" t="str">
            <v>5 HP</v>
          </cell>
          <cell r="D19">
            <v>5375</v>
          </cell>
        </row>
        <row r="20">
          <cell r="A20">
            <v>16</v>
          </cell>
          <cell r="B20" t="str">
            <v xml:space="preserve">MEZCLADORA </v>
          </cell>
          <cell r="C20" t="str">
            <v>1.5 Bultos</v>
          </cell>
          <cell r="D20">
            <v>6125</v>
          </cell>
        </row>
        <row r="21">
          <cell r="A21">
            <v>17</v>
          </cell>
          <cell r="B21" t="str">
            <v>MAQUINA DEMARCADORA</v>
          </cell>
          <cell r="C21" t="str">
            <v>CHORRO</v>
          </cell>
          <cell r="D21">
            <v>40000</v>
          </cell>
        </row>
        <row r="23">
          <cell r="A23" t="str">
            <v>CODIGO</v>
          </cell>
          <cell r="B23" t="str">
            <v>MATERIALES</v>
          </cell>
          <cell r="C23" t="str">
            <v>UNIDAD</v>
          </cell>
          <cell r="D23" t="str">
            <v>TARIFA</v>
          </cell>
        </row>
        <row r="24">
          <cell r="A24">
            <v>18</v>
          </cell>
          <cell r="B24" t="str">
            <v>LAMINA GALVANIZADA</v>
          </cell>
          <cell r="C24" t="str">
            <v>M2</v>
          </cell>
          <cell r="D24">
            <v>30000</v>
          </cell>
        </row>
        <row r="25">
          <cell r="A25">
            <v>19</v>
          </cell>
          <cell r="B25" t="str">
            <v>SOPORTES</v>
          </cell>
          <cell r="C25" t="str">
            <v>UNI.</v>
          </cell>
          <cell r="D25">
            <v>120000</v>
          </cell>
        </row>
        <row r="26">
          <cell r="A26">
            <v>20</v>
          </cell>
          <cell r="B26" t="str">
            <v>PINTURA</v>
          </cell>
          <cell r="C26" t="str">
            <v>GALON</v>
          </cell>
          <cell r="D26">
            <v>25000</v>
          </cell>
        </row>
        <row r="27">
          <cell r="A27">
            <v>21</v>
          </cell>
          <cell r="B27" t="str">
            <v>ARTE</v>
          </cell>
          <cell r="C27" t="str">
            <v>GLOBAL</v>
          </cell>
          <cell r="D27">
            <v>300000</v>
          </cell>
        </row>
        <row r="28">
          <cell r="A28">
            <v>22</v>
          </cell>
          <cell r="B28" t="str">
            <v>INSTALACION</v>
          </cell>
          <cell r="C28" t="str">
            <v>GLOBAL</v>
          </cell>
          <cell r="D28">
            <v>250000</v>
          </cell>
        </row>
        <row r="29">
          <cell r="A29">
            <v>23</v>
          </cell>
          <cell r="B29" t="str">
            <v>FABRICACION</v>
          </cell>
          <cell r="C29" t="str">
            <v>BLOBAL</v>
          </cell>
          <cell r="D29">
            <v>250000</v>
          </cell>
        </row>
        <row r="30">
          <cell r="A30">
            <v>24</v>
          </cell>
          <cell r="B30" t="str">
            <v>EQUIPO DE TOPOGRAFIA</v>
          </cell>
          <cell r="C30" t="str">
            <v>KEM</v>
          </cell>
          <cell r="D30">
            <v>7500</v>
          </cell>
        </row>
        <row r="31">
          <cell r="A31">
            <v>25</v>
          </cell>
          <cell r="B31" t="str">
            <v xml:space="preserve">ESTACAS </v>
          </cell>
          <cell r="C31" t="str">
            <v>GLOBAL</v>
          </cell>
          <cell r="D31">
            <v>20000</v>
          </cell>
        </row>
        <row r="32">
          <cell r="A32">
            <v>26</v>
          </cell>
          <cell r="B32" t="str">
            <v>CARTERAS</v>
          </cell>
          <cell r="C32" t="str">
            <v>GLOBAL</v>
          </cell>
          <cell r="D32">
            <v>30000</v>
          </cell>
        </row>
        <row r="33">
          <cell r="A33">
            <v>27</v>
          </cell>
          <cell r="B33" t="str">
            <v>PAPELERIA</v>
          </cell>
          <cell r="C33" t="str">
            <v>GLOBAL</v>
          </cell>
          <cell r="D33">
            <v>10000</v>
          </cell>
        </row>
        <row r="34">
          <cell r="A34">
            <v>28</v>
          </cell>
          <cell r="B34" t="str">
            <v>1 TOPOGRAFO</v>
          </cell>
          <cell r="C34">
            <v>35000</v>
          </cell>
          <cell r="D34">
            <v>92</v>
          </cell>
        </row>
        <row r="35">
          <cell r="A35">
            <v>29</v>
          </cell>
          <cell r="B35" t="str">
            <v>CADENERO</v>
          </cell>
          <cell r="C35">
            <v>15000</v>
          </cell>
          <cell r="D35">
            <v>92</v>
          </cell>
        </row>
        <row r="36">
          <cell r="A36">
            <v>30</v>
          </cell>
          <cell r="B36" t="str">
            <v>PORTAMIRA</v>
          </cell>
          <cell r="C36">
            <v>10000</v>
          </cell>
          <cell r="D36">
            <v>92</v>
          </cell>
        </row>
        <row r="37">
          <cell r="A37">
            <v>31</v>
          </cell>
          <cell r="B37" t="str">
            <v>1 AYUDANTE</v>
          </cell>
          <cell r="C37">
            <v>10000</v>
          </cell>
          <cell r="D37">
            <v>92</v>
          </cell>
        </row>
        <row r="38">
          <cell r="A38">
            <v>32</v>
          </cell>
          <cell r="B38" t="str">
            <v>HOYADORA</v>
          </cell>
          <cell r="C38" t="str">
            <v>GLOBAL</v>
          </cell>
          <cell r="D38">
            <v>10000</v>
          </cell>
        </row>
        <row r="39">
          <cell r="A39">
            <v>33</v>
          </cell>
          <cell r="B39" t="str">
            <v>POSTES EN CONCRETO 1.80 M.</v>
          </cell>
          <cell r="C39" t="str">
            <v>UNI.</v>
          </cell>
          <cell r="D39">
            <v>12000</v>
          </cell>
        </row>
        <row r="40">
          <cell r="A40">
            <v>34</v>
          </cell>
          <cell r="B40" t="str">
            <v>ALAMBRE</v>
          </cell>
          <cell r="C40" t="str">
            <v>ML</v>
          </cell>
          <cell r="D40">
            <v>100</v>
          </cell>
        </row>
        <row r="41">
          <cell r="A41">
            <v>35</v>
          </cell>
          <cell r="B41" t="str">
            <v>AMARRE</v>
          </cell>
          <cell r="C41" t="str">
            <v>GLOBAL</v>
          </cell>
          <cell r="D41">
            <v>20</v>
          </cell>
        </row>
        <row r="42">
          <cell r="A42">
            <v>36</v>
          </cell>
          <cell r="B42" t="str">
            <v>4 AYUDANTES</v>
          </cell>
          <cell r="C42">
            <v>40000</v>
          </cell>
          <cell r="D42">
            <v>92</v>
          </cell>
        </row>
        <row r="43">
          <cell r="A43">
            <v>37</v>
          </cell>
          <cell r="B43" t="str">
            <v>DERECHO DE EXPLOTACION</v>
          </cell>
          <cell r="C43" t="str">
            <v>M3</v>
          </cell>
          <cell r="D43">
            <v>22500</v>
          </cell>
        </row>
        <row r="44">
          <cell r="A44">
            <v>38</v>
          </cell>
          <cell r="B44" t="str">
            <v>MATERIAL DE TERRENOS</v>
          </cell>
          <cell r="C44">
            <v>1.25</v>
          </cell>
        </row>
        <row r="45">
          <cell r="A45">
            <v>39</v>
          </cell>
          <cell r="B45" t="str">
            <v>MATERIAL DE ALUVION</v>
          </cell>
          <cell r="C45" t="str">
            <v>M3</v>
          </cell>
          <cell r="D45">
            <v>7000</v>
          </cell>
        </row>
        <row r="46">
          <cell r="A46">
            <v>40</v>
          </cell>
          <cell r="B46" t="str">
            <v>Desp. POR COMPACTACION25%</v>
          </cell>
          <cell r="D46">
            <v>1750</v>
          </cell>
        </row>
        <row r="47">
          <cell r="A47">
            <v>41</v>
          </cell>
          <cell r="B47" t="str">
            <v>CLASIFICACION DE MATERIAL</v>
          </cell>
          <cell r="C47" t="str">
            <v>M3</v>
          </cell>
          <cell r="D47">
            <v>6000</v>
          </cell>
        </row>
        <row r="48">
          <cell r="A48">
            <v>42</v>
          </cell>
          <cell r="B48" t="str">
            <v>DESPERDICIO 5%</v>
          </cell>
          <cell r="D48">
            <v>350</v>
          </cell>
        </row>
        <row r="49">
          <cell r="A49">
            <v>43</v>
          </cell>
          <cell r="B49" t="str">
            <v>3 AYUDANTES</v>
          </cell>
          <cell r="C49">
            <v>30000</v>
          </cell>
          <cell r="D49">
            <v>92</v>
          </cell>
        </row>
        <row r="50">
          <cell r="A50">
            <v>44</v>
          </cell>
          <cell r="B50" t="str">
            <v>1 JEFE DE PLANTA</v>
          </cell>
          <cell r="C50">
            <v>25000</v>
          </cell>
          <cell r="D50">
            <v>92</v>
          </cell>
        </row>
        <row r="51">
          <cell r="A51">
            <v>45</v>
          </cell>
          <cell r="B51" t="str">
            <v>1 AUXILIAR</v>
          </cell>
          <cell r="C51">
            <v>20000</v>
          </cell>
          <cell r="D51">
            <v>92</v>
          </cell>
        </row>
        <row r="52">
          <cell r="A52">
            <v>46</v>
          </cell>
          <cell r="B52" t="str">
            <v>TRITURADO</v>
          </cell>
          <cell r="C52" t="str">
            <v>M3</v>
          </cell>
          <cell r="D52">
            <v>26998</v>
          </cell>
        </row>
        <row r="53">
          <cell r="A53">
            <v>47</v>
          </cell>
          <cell r="B53" t="str">
            <v>PLANTA DE ASFALTO</v>
          </cell>
          <cell r="C53" t="str">
            <v>CAT</v>
          </cell>
          <cell r="D53">
            <v>180000</v>
          </cell>
        </row>
        <row r="54">
          <cell r="A54">
            <v>48</v>
          </cell>
          <cell r="B54" t="str">
            <v>MATERIAL BASE</v>
          </cell>
          <cell r="C54" t="str">
            <v>M3</v>
          </cell>
          <cell r="D54">
            <v>26998</v>
          </cell>
        </row>
        <row r="55">
          <cell r="A55">
            <v>49</v>
          </cell>
          <cell r="B55" t="str">
            <v>1 OPERADOR</v>
          </cell>
          <cell r="C55">
            <v>20000</v>
          </cell>
          <cell r="D55">
            <v>92</v>
          </cell>
        </row>
        <row r="56">
          <cell r="A56">
            <v>50</v>
          </cell>
          <cell r="B56" t="str">
            <v>MEZCLA ASFALTICA</v>
          </cell>
          <cell r="C56" t="str">
            <v>M3</v>
          </cell>
          <cell r="D56">
            <v>129028</v>
          </cell>
        </row>
        <row r="57">
          <cell r="A57">
            <v>51</v>
          </cell>
          <cell r="B57" t="str">
            <v>MATERIAL DE LIGA</v>
          </cell>
          <cell r="C57" t="str">
            <v>LT</v>
          </cell>
          <cell r="D57">
            <v>260</v>
          </cell>
        </row>
        <row r="58">
          <cell r="A58">
            <v>52</v>
          </cell>
          <cell r="B58" t="str">
            <v>1 CAPATAZ</v>
          </cell>
          <cell r="C58">
            <v>25000</v>
          </cell>
          <cell r="D58">
            <v>92</v>
          </cell>
        </row>
        <row r="59">
          <cell r="A59">
            <v>53</v>
          </cell>
          <cell r="B59" t="str">
            <v>5 AYUDANTES</v>
          </cell>
          <cell r="C59">
            <v>50000</v>
          </cell>
          <cell r="D59">
            <v>92</v>
          </cell>
        </row>
        <row r="60">
          <cell r="A60">
            <v>54</v>
          </cell>
          <cell r="B60" t="str">
            <v>BASE Y SUBBASE</v>
          </cell>
          <cell r="C60">
            <v>1.25</v>
          </cell>
          <cell r="D60">
            <v>515</v>
          </cell>
        </row>
        <row r="61">
          <cell r="A61">
            <v>55</v>
          </cell>
          <cell r="B61" t="str">
            <v>IMPRIMANTE MC-70</v>
          </cell>
          <cell r="C61" t="str">
            <v>LT</v>
          </cell>
          <cell r="D61">
            <v>350</v>
          </cell>
        </row>
        <row r="62">
          <cell r="A62">
            <v>56</v>
          </cell>
          <cell r="B62" t="str">
            <v>SELECCIÓN</v>
          </cell>
          <cell r="C62" t="str">
            <v>M3</v>
          </cell>
          <cell r="D62">
            <v>2000</v>
          </cell>
        </row>
        <row r="63">
          <cell r="A63">
            <v>57</v>
          </cell>
          <cell r="B63" t="str">
            <v xml:space="preserve">TUBO 36" </v>
          </cell>
          <cell r="C63" t="str">
            <v>ML</v>
          </cell>
          <cell r="D63">
            <v>95000</v>
          </cell>
        </row>
        <row r="64">
          <cell r="A64">
            <v>58</v>
          </cell>
          <cell r="B64" t="str">
            <v>MORTERO 1:4</v>
          </cell>
          <cell r="C64" t="str">
            <v>GLOBAL</v>
          </cell>
          <cell r="D64">
            <v>8000</v>
          </cell>
        </row>
        <row r="65">
          <cell r="A65">
            <v>59</v>
          </cell>
          <cell r="B65" t="str">
            <v>2 AYUDANTES</v>
          </cell>
          <cell r="C65">
            <v>20000</v>
          </cell>
          <cell r="D65">
            <v>92</v>
          </cell>
        </row>
        <row r="66">
          <cell r="A66">
            <v>60</v>
          </cell>
          <cell r="B66" t="str">
            <v>1 OFICIAL</v>
          </cell>
          <cell r="C66">
            <v>15000</v>
          </cell>
          <cell r="D66">
            <v>92</v>
          </cell>
        </row>
        <row r="67">
          <cell r="A67">
            <v>61</v>
          </cell>
          <cell r="B67" t="str">
            <v>CEMENTO</v>
          </cell>
          <cell r="C67" t="str">
            <v>KG</v>
          </cell>
          <cell r="D67">
            <v>200</v>
          </cell>
        </row>
        <row r="68">
          <cell r="A68">
            <v>62</v>
          </cell>
          <cell r="B68" t="str">
            <v>ARENA</v>
          </cell>
          <cell r="C68" t="str">
            <v>M3</v>
          </cell>
          <cell r="D68">
            <v>20000</v>
          </cell>
        </row>
        <row r="69">
          <cell r="A69">
            <v>63</v>
          </cell>
          <cell r="B69" t="str">
            <v>GRAVILLA</v>
          </cell>
          <cell r="C69" t="str">
            <v>M3</v>
          </cell>
          <cell r="D69">
            <v>20000</v>
          </cell>
        </row>
        <row r="70">
          <cell r="A70">
            <v>64</v>
          </cell>
          <cell r="B70" t="str">
            <v>AGUA</v>
          </cell>
          <cell r="C70" t="str">
            <v>LT</v>
          </cell>
          <cell r="D70">
            <v>80</v>
          </cell>
        </row>
        <row r="71">
          <cell r="A71">
            <v>65</v>
          </cell>
          <cell r="B71" t="str">
            <v>FORMALETA Y CODALES</v>
          </cell>
          <cell r="C71" t="str">
            <v>GLOBAL</v>
          </cell>
          <cell r="D71">
            <v>40000</v>
          </cell>
        </row>
        <row r="72">
          <cell r="A72">
            <v>66</v>
          </cell>
          <cell r="B72" t="str">
            <v>CONCRETO CLASE F</v>
          </cell>
          <cell r="C72" t="str">
            <v>M3</v>
          </cell>
          <cell r="D72">
            <v>117951</v>
          </cell>
        </row>
        <row r="73">
          <cell r="A73">
            <v>67</v>
          </cell>
          <cell r="B73" t="str">
            <v>PIEDRA RAJON</v>
          </cell>
          <cell r="C73" t="str">
            <v>M3</v>
          </cell>
          <cell r="D73">
            <v>25000</v>
          </cell>
        </row>
        <row r="74">
          <cell r="A74">
            <v>68</v>
          </cell>
          <cell r="B74" t="str">
            <v>FORMALETA</v>
          </cell>
          <cell r="C74" t="str">
            <v>GLOBAL</v>
          </cell>
          <cell r="D74">
            <v>20000</v>
          </cell>
        </row>
        <row r="75">
          <cell r="A75">
            <v>69</v>
          </cell>
          <cell r="B75" t="str">
            <v xml:space="preserve">PUNTILLA 2" </v>
          </cell>
          <cell r="C75" t="str">
            <v>LB</v>
          </cell>
          <cell r="D75">
            <v>800</v>
          </cell>
        </row>
        <row r="76">
          <cell r="A76">
            <v>70</v>
          </cell>
          <cell r="B76" t="str">
            <v>CONCRETO CLASE D</v>
          </cell>
          <cell r="C76" t="str">
            <v>M3</v>
          </cell>
          <cell r="D76">
            <v>134651</v>
          </cell>
        </row>
        <row r="77">
          <cell r="A77">
            <v>71</v>
          </cell>
          <cell r="B77" t="str">
            <v>CIZALLA</v>
          </cell>
          <cell r="C77" t="str">
            <v>GLOBAL</v>
          </cell>
          <cell r="D77">
            <v>2000</v>
          </cell>
        </row>
        <row r="78">
          <cell r="A78">
            <v>72</v>
          </cell>
          <cell r="B78" t="str">
            <v>ACERO PDR-60</v>
          </cell>
          <cell r="C78" t="str">
            <v>KG</v>
          </cell>
          <cell r="D78">
            <v>850</v>
          </cell>
        </row>
        <row r="79">
          <cell r="A79">
            <v>73</v>
          </cell>
          <cell r="B79" t="str">
            <v xml:space="preserve"> ALAMBRE NEGRO</v>
          </cell>
          <cell r="C79" t="str">
            <v>KG</v>
          </cell>
          <cell r="D79">
            <v>1000</v>
          </cell>
        </row>
        <row r="80">
          <cell r="A80">
            <v>74</v>
          </cell>
          <cell r="B80" t="str">
            <v>1 AYU. FIGURAC.</v>
          </cell>
          <cell r="C80">
            <v>10000</v>
          </cell>
          <cell r="D80">
            <v>92</v>
          </cell>
        </row>
        <row r="81">
          <cell r="A81">
            <v>75</v>
          </cell>
          <cell r="B81" t="str">
            <v>1 AYU. AMARRE</v>
          </cell>
          <cell r="C81">
            <v>10000</v>
          </cell>
          <cell r="D81">
            <v>92</v>
          </cell>
        </row>
        <row r="82">
          <cell r="A82">
            <v>76</v>
          </cell>
          <cell r="B82" t="str">
            <v>ACERO A-37</v>
          </cell>
          <cell r="C82" t="str">
            <v>KG</v>
          </cell>
          <cell r="D82">
            <v>800</v>
          </cell>
        </row>
        <row r="83">
          <cell r="A83">
            <v>77</v>
          </cell>
          <cell r="B83" t="str">
            <v>FORMALETA GAVION</v>
          </cell>
          <cell r="C83" t="str">
            <v>GLOBAL</v>
          </cell>
          <cell r="D83">
            <v>2000</v>
          </cell>
        </row>
        <row r="84">
          <cell r="A84">
            <v>78</v>
          </cell>
          <cell r="B84" t="str">
            <v>MALLA</v>
          </cell>
          <cell r="C84" t="str">
            <v>M3</v>
          </cell>
          <cell r="D84">
            <v>26000</v>
          </cell>
        </row>
        <row r="85">
          <cell r="A85">
            <v>79</v>
          </cell>
          <cell r="B85" t="str">
            <v>ALAMBRE GALVANIZADO</v>
          </cell>
          <cell r="C85" t="str">
            <v>KG</v>
          </cell>
          <cell r="D85">
            <v>1400</v>
          </cell>
        </row>
        <row r="86">
          <cell r="A86">
            <v>80</v>
          </cell>
          <cell r="B86" t="str">
            <v>PINTURA ACRILICA</v>
          </cell>
          <cell r="C86" t="str">
            <v>GALON</v>
          </cell>
          <cell r="D86">
            <v>30000</v>
          </cell>
        </row>
        <row r="87">
          <cell r="A87">
            <v>81</v>
          </cell>
          <cell r="B87" t="str">
            <v>THINER</v>
          </cell>
          <cell r="C87" t="str">
            <v>GALON</v>
          </cell>
          <cell r="D87">
            <v>15000</v>
          </cell>
        </row>
        <row r="88">
          <cell r="A88">
            <v>82</v>
          </cell>
          <cell r="B88" t="str">
            <v>ESTOPA</v>
          </cell>
          <cell r="C88" t="str">
            <v>KG</v>
          </cell>
          <cell r="D88">
            <v>1400</v>
          </cell>
        </row>
        <row r="89">
          <cell r="A89">
            <v>83</v>
          </cell>
          <cell r="B89" t="str">
            <v>1 CONDUCTOR</v>
          </cell>
          <cell r="C89">
            <v>18000</v>
          </cell>
          <cell r="D89">
            <v>92</v>
          </cell>
        </row>
        <row r="90">
          <cell r="A90">
            <v>84</v>
          </cell>
          <cell r="B90" t="str">
            <v>CINTA REFRECTIVA</v>
          </cell>
          <cell r="C90" t="str">
            <v>M2</v>
          </cell>
          <cell r="D90">
            <v>30000</v>
          </cell>
        </row>
        <row r="91">
          <cell r="A91">
            <v>85</v>
          </cell>
          <cell r="B91" t="str">
            <v>ANGULO 2" x 2" 1/16</v>
          </cell>
          <cell r="C91" t="str">
            <v>ML</v>
          </cell>
          <cell r="D91">
            <v>8000</v>
          </cell>
        </row>
        <row r="92">
          <cell r="A92">
            <v>86</v>
          </cell>
          <cell r="B92" t="str">
            <v xml:space="preserve">LAMINA GALVANIZADA Cal. 16" </v>
          </cell>
          <cell r="C92" t="str">
            <v>M2</v>
          </cell>
          <cell r="D92">
            <v>12000</v>
          </cell>
        </row>
        <row r="93">
          <cell r="A93">
            <v>87</v>
          </cell>
          <cell r="B93" t="str">
            <v>TERMINALES</v>
          </cell>
          <cell r="C93" t="str">
            <v>UNI.</v>
          </cell>
          <cell r="D93">
            <v>30000</v>
          </cell>
        </row>
        <row r="94">
          <cell r="A94">
            <v>88</v>
          </cell>
          <cell r="B94" t="str">
            <v>POSTES</v>
          </cell>
          <cell r="C94" t="str">
            <v>UNI.</v>
          </cell>
          <cell r="D94">
            <v>45000</v>
          </cell>
        </row>
        <row r="95">
          <cell r="A95">
            <v>89</v>
          </cell>
          <cell r="B95" t="str">
            <v>VIGA LAMINA GALVANIZADA</v>
          </cell>
          <cell r="C95" t="str">
            <v>ML</v>
          </cell>
          <cell r="D95">
            <v>22500</v>
          </cell>
        </row>
        <row r="96">
          <cell r="A96">
            <v>90</v>
          </cell>
          <cell r="B96" t="str">
            <v>TORNILLOS GALVANIZADOS</v>
          </cell>
          <cell r="C96" t="str">
            <v>UNI.</v>
          </cell>
          <cell r="D96">
            <v>150</v>
          </cell>
        </row>
        <row r="97">
          <cell r="A97">
            <v>91</v>
          </cell>
          <cell r="B97" t="str">
            <v>ADECUACION DE TERRENO</v>
          </cell>
          <cell r="C97" t="str">
            <v>GLOBAL</v>
          </cell>
          <cell r="D97">
            <v>700</v>
          </cell>
        </row>
        <row r="98">
          <cell r="A98">
            <v>92</v>
          </cell>
          <cell r="B98" t="str">
            <v>CESPEDON</v>
          </cell>
          <cell r="C98" t="str">
            <v>M2</v>
          </cell>
          <cell r="D98">
            <v>1000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bución Proyecto"/>
      <sheetName val="MEJORAMIENTO DE CAPACIDAD"/>
      <sheetName val="Hoja3"/>
      <sheetName val="Hoja1"/>
      <sheetName val="SEGUIMIENTO CDP"/>
      <sheetName val="Hoja2"/>
      <sheetName val="vigencia 2022"/>
    </sheetNames>
    <sheetDataSet>
      <sheetData sheetId="0" refreshError="1"/>
      <sheetData sheetId="1" refreshError="1"/>
      <sheetData sheetId="2" refreshError="1"/>
      <sheetData sheetId="3" refreshError="1"/>
      <sheetData sheetId="4">
        <row r="30">
          <cell r="N30">
            <v>348211792</v>
          </cell>
        </row>
        <row r="33">
          <cell r="N33">
            <v>300000000</v>
          </cell>
        </row>
        <row r="35">
          <cell r="N35">
            <v>150000000</v>
          </cell>
        </row>
      </sheetData>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LAN DE ACCIÓN INVERSIÓN"/>
      <sheetName val="PLAN DE ACCIÓN POLÍTICAS INSTIT"/>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65"/>
  <sheetViews>
    <sheetView topLeftCell="A25" workbookViewId="0">
      <selection activeCell="B40" sqref="B40"/>
    </sheetView>
  </sheetViews>
  <sheetFormatPr defaultColWidth="11.42578125" defaultRowHeight="15"/>
  <cols>
    <col min="1" max="1" width="30.7109375" customWidth="1"/>
    <col min="2" max="2" width="72.42578125" customWidth="1"/>
  </cols>
  <sheetData>
    <row r="3" spans="1:2">
      <c r="A3" s="1" t="s">
        <v>0</v>
      </c>
      <c r="B3" s="9" t="s">
        <v>1</v>
      </c>
    </row>
    <row r="4" spans="1:2">
      <c r="B4" s="9" t="s">
        <v>2</v>
      </c>
    </row>
    <row r="5" spans="1:2">
      <c r="B5" s="9" t="s">
        <v>3</v>
      </c>
    </row>
    <row r="8" spans="1:2" ht="16.5">
      <c r="A8" s="1" t="s">
        <v>4</v>
      </c>
      <c r="B8" s="8" t="s">
        <v>5</v>
      </c>
    </row>
    <row r="9" spans="1:2" ht="16.5">
      <c r="B9" s="8" t="s">
        <v>6</v>
      </c>
    </row>
    <row r="10" spans="1:2" ht="16.5">
      <c r="B10" s="8" t="s">
        <v>7</v>
      </c>
    </row>
    <row r="11" spans="1:2" ht="16.5">
      <c r="B11" s="8" t="s">
        <v>8</v>
      </c>
    </row>
    <row r="12" spans="1:2" ht="16.5">
      <c r="B12" s="8" t="s">
        <v>9</v>
      </c>
    </row>
    <row r="13" spans="1:2" ht="16.5">
      <c r="B13" s="8" t="s">
        <v>10</v>
      </c>
    </row>
    <row r="16" spans="1:2" ht="16.5">
      <c r="A16" s="1" t="s">
        <v>11</v>
      </c>
      <c r="B16" s="3" t="s">
        <v>12</v>
      </c>
    </row>
    <row r="17" spans="1:3" ht="16.5">
      <c r="B17" s="3" t="s">
        <v>13</v>
      </c>
    </row>
    <row r="18" spans="1:3" ht="16.5">
      <c r="B18" s="3" t="s">
        <v>14</v>
      </c>
    </row>
    <row r="19" spans="1:3" ht="16.5">
      <c r="B19" s="3" t="s">
        <v>15</v>
      </c>
    </row>
    <row r="20" spans="1:3" ht="16.5">
      <c r="B20" s="3" t="s">
        <v>16</v>
      </c>
    </row>
    <row r="23" spans="1:3" ht="16.5">
      <c r="A23" s="1" t="s">
        <v>17</v>
      </c>
      <c r="B23" s="2" t="s">
        <v>18</v>
      </c>
    </row>
    <row r="24" spans="1:3" ht="16.5">
      <c r="B24" s="2" t="s">
        <v>19</v>
      </c>
    </row>
    <row r="25" spans="1:3" ht="16.5">
      <c r="B25" s="2" t="s">
        <v>20</v>
      </c>
    </row>
    <row r="26" spans="1:3" ht="16.5">
      <c r="B26" s="2" t="s">
        <v>21</v>
      </c>
    </row>
    <row r="27" spans="1:3" ht="16.5">
      <c r="B27" s="2" t="s">
        <v>22</v>
      </c>
    </row>
    <row r="30" spans="1:3" ht="16.5">
      <c r="A30" s="1" t="s">
        <v>23</v>
      </c>
      <c r="B30" s="4" t="s">
        <v>24</v>
      </c>
    </row>
    <row r="31" spans="1:3" ht="16.5">
      <c r="B31" s="4" t="s">
        <v>25</v>
      </c>
      <c r="C31" t="s">
        <v>26</v>
      </c>
    </row>
    <row r="32" spans="1:3" ht="16.5">
      <c r="B32" s="4" t="s">
        <v>27</v>
      </c>
    </row>
    <row r="33" spans="1:2" ht="16.5">
      <c r="B33" s="12" t="s">
        <v>28</v>
      </c>
    </row>
    <row r="34" spans="1:2" ht="16.5">
      <c r="B34" s="4" t="s">
        <v>29</v>
      </c>
    </row>
    <row r="35" spans="1:2" ht="16.5">
      <c r="B35" s="4" t="s">
        <v>30</v>
      </c>
    </row>
    <row r="36" spans="1:2" ht="16.5">
      <c r="B36" s="12" t="s">
        <v>31</v>
      </c>
    </row>
    <row r="37" spans="1:2" ht="16.5">
      <c r="B37" s="4" t="s">
        <v>32</v>
      </c>
    </row>
    <row r="38" spans="1:2" ht="16.5">
      <c r="B38" s="4" t="s">
        <v>33</v>
      </c>
    </row>
    <row r="39" spans="1:2" ht="16.5">
      <c r="B39" s="4" t="s">
        <v>34</v>
      </c>
    </row>
    <row r="40" spans="1:2" ht="16.5">
      <c r="B40" s="12" t="s">
        <v>35</v>
      </c>
    </row>
    <row r="41" spans="1:2" ht="16.5">
      <c r="B41" s="11" t="s">
        <v>22</v>
      </c>
    </row>
    <row r="44" spans="1:2" ht="16.5">
      <c r="A44" s="1" t="s">
        <v>36</v>
      </c>
      <c r="B44" s="5" t="s">
        <v>37</v>
      </c>
    </row>
    <row r="45" spans="1:2" ht="16.5">
      <c r="B45" s="6" t="s">
        <v>38</v>
      </c>
    </row>
    <row r="46" spans="1:2" ht="16.5">
      <c r="B46" s="6" t="s">
        <v>39</v>
      </c>
    </row>
    <row r="47" spans="1:2" ht="16.5">
      <c r="B47" s="6" t="s">
        <v>40</v>
      </c>
    </row>
    <row r="48" spans="1:2" ht="16.5">
      <c r="B48" s="6" t="s">
        <v>41</v>
      </c>
    </row>
    <row r="49" spans="1:2" ht="16.5">
      <c r="B49" s="6" t="s">
        <v>42</v>
      </c>
    </row>
    <row r="50" spans="1:2" ht="33">
      <c r="B50" s="6" t="s">
        <v>43</v>
      </c>
    </row>
    <row r="51" spans="1:2" ht="49.5">
      <c r="B51" s="6" t="s">
        <v>44</v>
      </c>
    </row>
    <row r="52" spans="1:2" ht="33">
      <c r="B52" s="6" t="s">
        <v>45</v>
      </c>
    </row>
    <row r="53" spans="1:2" ht="33">
      <c r="B53" s="6" t="s">
        <v>46</v>
      </c>
    </row>
    <row r="54" spans="1:2" ht="33">
      <c r="B54" s="6" t="s">
        <v>47</v>
      </c>
    </row>
    <row r="55" spans="1:2" ht="33">
      <c r="B55" s="5" t="s">
        <v>48</v>
      </c>
    </row>
    <row r="56" spans="1:2" ht="16.5">
      <c r="B56" s="5" t="s">
        <v>49</v>
      </c>
    </row>
    <row r="57" spans="1:2">
      <c r="B57" s="7"/>
    </row>
    <row r="58" spans="1:2">
      <c r="B58" s="7"/>
    </row>
    <row r="59" spans="1:2">
      <c r="A59" t="s">
        <v>50</v>
      </c>
      <c r="B59" s="7" t="s">
        <v>51</v>
      </c>
    </row>
    <row r="60" spans="1:2">
      <c r="B60" s="10" t="s">
        <v>52</v>
      </c>
    </row>
    <row r="61" spans="1:2">
      <c r="B61" s="10" t="s">
        <v>53</v>
      </c>
    </row>
    <row r="64" spans="1:2">
      <c r="A64" t="s">
        <v>54</v>
      </c>
      <c r="B64" t="s">
        <v>55</v>
      </c>
    </row>
    <row r="65" spans="2:2">
      <c r="B65" t="s">
        <v>56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S81"/>
  <sheetViews>
    <sheetView showGridLines="0" tabSelected="1" topLeftCell="R42" zoomScale="90" zoomScaleNormal="90" workbookViewId="0">
      <selection activeCell="V46" sqref="V46:V47"/>
    </sheetView>
  </sheetViews>
  <sheetFormatPr defaultColWidth="8.85546875" defaultRowHeight="12.75"/>
  <cols>
    <col min="1" max="1" width="25" style="17" customWidth="1"/>
    <col min="2" max="2" width="16.28515625" style="17" customWidth="1"/>
    <col min="3" max="3" width="20.42578125" style="17" customWidth="1"/>
    <col min="4" max="5" width="18.28515625" style="17" customWidth="1"/>
    <col min="6" max="6" width="40.85546875" style="17" customWidth="1"/>
    <col min="7" max="7" width="29.140625" style="17" customWidth="1"/>
    <col min="8" max="8" width="23.28515625" style="17" customWidth="1"/>
    <col min="9" max="9" width="64.5703125" style="241" customWidth="1"/>
    <col min="10" max="10" width="14.85546875" style="17" customWidth="1"/>
    <col min="11" max="14" width="12.85546875" style="17" customWidth="1"/>
    <col min="15" max="17" width="13.85546875" style="17" customWidth="1"/>
    <col min="18" max="18" width="59" style="18" customWidth="1"/>
    <col min="19" max="19" width="26.85546875" style="18" customWidth="1"/>
    <col min="20" max="20" width="14.140625" style="18" customWidth="1"/>
    <col min="21" max="22" width="11.85546875" style="18" customWidth="1"/>
    <col min="23" max="23" width="95.140625" style="18" customWidth="1"/>
    <col min="24" max="24" width="17.28515625" style="18" customWidth="1"/>
    <col min="25" max="26" width="13.7109375" style="18" customWidth="1"/>
    <col min="27" max="27" width="21.140625" style="364" customWidth="1"/>
    <col min="28" max="29" width="22" style="18" customWidth="1"/>
    <col min="30" max="30" width="73.28515625" style="241" customWidth="1"/>
    <col min="31" max="31" width="19.85546875" style="18" customWidth="1"/>
    <col min="32" max="32" width="35.42578125" style="17" customWidth="1"/>
    <col min="33" max="33" width="10" style="17" customWidth="1"/>
    <col min="34" max="34" width="11.140625" style="17" bestFit="1" customWidth="1"/>
    <col min="35" max="35" width="16.85546875" style="17" customWidth="1"/>
    <col min="36" max="36" width="15.7109375" style="17" customWidth="1"/>
    <col min="37" max="37" width="16.85546875" style="17" customWidth="1"/>
    <col min="38" max="40" width="14.140625" style="17" customWidth="1"/>
    <col min="41" max="41" width="20.140625" style="17" customWidth="1"/>
    <col min="42" max="42" width="14.140625" style="17" customWidth="1"/>
    <col min="43" max="44" width="8.85546875" style="17" customWidth="1"/>
    <col min="45" max="16384" width="8.85546875" style="17"/>
  </cols>
  <sheetData>
    <row r="1" spans="1:45" s="106" customFormat="1" ht="24" customHeight="1">
      <c r="A1" s="581"/>
      <c r="B1" s="584" t="s">
        <v>57</v>
      </c>
      <c r="C1" s="584"/>
      <c r="D1" s="585" t="s">
        <v>58</v>
      </c>
      <c r="E1" s="586"/>
      <c r="F1" s="586"/>
      <c r="G1" s="586"/>
      <c r="H1" s="586"/>
      <c r="I1" s="586"/>
      <c r="J1" s="586"/>
      <c r="K1" s="586"/>
      <c r="L1" s="586"/>
      <c r="M1" s="586"/>
      <c r="N1" s="586"/>
      <c r="O1" s="586"/>
      <c r="P1" s="586"/>
      <c r="Q1" s="586"/>
      <c r="R1" s="586"/>
      <c r="S1" s="586"/>
      <c r="T1" s="586"/>
      <c r="U1" s="586"/>
      <c r="V1" s="586"/>
      <c r="W1" s="586"/>
      <c r="X1" s="586"/>
      <c r="Y1" s="586"/>
      <c r="Z1" s="586"/>
      <c r="AA1" s="587"/>
      <c r="AB1" s="605" t="s">
        <v>59</v>
      </c>
      <c r="AC1" s="606"/>
      <c r="AD1" s="606"/>
      <c r="AE1" s="607"/>
      <c r="AF1" s="490" t="s">
        <v>60</v>
      </c>
      <c r="AO1" s="592"/>
      <c r="AP1" s="592"/>
      <c r="AQ1" s="591"/>
      <c r="AR1" s="591"/>
      <c r="AS1" s="591"/>
    </row>
    <row r="2" spans="1:45" s="106" customFormat="1" ht="24" customHeight="1">
      <c r="A2" s="582"/>
      <c r="B2" s="584" t="s">
        <v>61</v>
      </c>
      <c r="C2" s="584"/>
      <c r="D2" s="588" t="s">
        <v>62</v>
      </c>
      <c r="E2" s="589"/>
      <c r="F2" s="589"/>
      <c r="G2" s="589"/>
      <c r="H2" s="589"/>
      <c r="I2" s="589"/>
      <c r="J2" s="589"/>
      <c r="K2" s="589"/>
      <c r="L2" s="589"/>
      <c r="M2" s="589"/>
      <c r="N2" s="589"/>
      <c r="O2" s="589"/>
      <c r="P2" s="589"/>
      <c r="Q2" s="589"/>
      <c r="R2" s="589"/>
      <c r="S2" s="589"/>
      <c r="T2" s="589"/>
      <c r="U2" s="589"/>
      <c r="V2" s="589"/>
      <c r="W2" s="589"/>
      <c r="X2" s="589"/>
      <c r="Y2" s="589"/>
      <c r="Z2" s="589"/>
      <c r="AA2" s="590"/>
      <c r="AB2" s="605" t="s">
        <v>63</v>
      </c>
      <c r="AC2" s="606"/>
      <c r="AD2" s="606"/>
      <c r="AE2" s="607"/>
      <c r="AF2" s="490">
        <v>1</v>
      </c>
      <c r="AO2" s="592"/>
      <c r="AP2" s="592"/>
      <c r="AQ2" s="593"/>
      <c r="AR2" s="593"/>
      <c r="AS2" s="593"/>
    </row>
    <row r="3" spans="1:45" s="106" customFormat="1" ht="24" customHeight="1">
      <c r="A3" s="583"/>
      <c r="B3" s="584" t="s">
        <v>64</v>
      </c>
      <c r="C3" s="584"/>
      <c r="D3" s="588" t="s">
        <v>65</v>
      </c>
      <c r="E3" s="589"/>
      <c r="F3" s="589"/>
      <c r="G3" s="589"/>
      <c r="H3" s="589"/>
      <c r="I3" s="589"/>
      <c r="J3" s="589"/>
      <c r="K3" s="589"/>
      <c r="L3" s="589"/>
      <c r="M3" s="589"/>
      <c r="N3" s="589"/>
      <c r="O3" s="589"/>
      <c r="P3" s="589"/>
      <c r="Q3" s="589"/>
      <c r="R3" s="589"/>
      <c r="S3" s="589"/>
      <c r="T3" s="589"/>
      <c r="U3" s="589"/>
      <c r="V3" s="589"/>
      <c r="W3" s="589"/>
      <c r="X3" s="589"/>
      <c r="Y3" s="589"/>
      <c r="Z3" s="589"/>
      <c r="AA3" s="590"/>
      <c r="AB3" s="605" t="s">
        <v>66</v>
      </c>
      <c r="AC3" s="606"/>
      <c r="AD3" s="606"/>
      <c r="AE3" s="607"/>
      <c r="AF3" s="107">
        <v>43767</v>
      </c>
      <c r="AO3" s="592"/>
      <c r="AP3" s="592"/>
      <c r="AQ3" s="596"/>
      <c r="AR3" s="593"/>
      <c r="AS3" s="593"/>
    </row>
    <row r="4" spans="1:45" ht="18" customHeight="1">
      <c r="A4" s="36"/>
      <c r="B4" s="36"/>
      <c r="C4" s="36"/>
      <c r="D4" s="36"/>
      <c r="E4" s="36"/>
      <c r="F4" s="36"/>
      <c r="G4" s="36"/>
      <c r="H4" s="36"/>
      <c r="I4" s="240"/>
      <c r="J4" s="36"/>
      <c r="K4" s="36"/>
      <c r="L4" s="36"/>
      <c r="M4" s="36"/>
      <c r="N4" s="36"/>
      <c r="O4" s="36"/>
      <c r="P4" s="36"/>
      <c r="Q4" s="36"/>
      <c r="R4" s="36"/>
      <c r="S4" s="36"/>
      <c r="T4" s="36"/>
      <c r="U4" s="36"/>
      <c r="V4" s="36"/>
      <c r="W4" s="36"/>
      <c r="X4" s="36"/>
      <c r="Y4" s="36"/>
      <c r="Z4" s="36"/>
      <c r="AA4" s="389"/>
      <c r="AF4" s="36"/>
      <c r="AG4" s="36"/>
      <c r="AH4" s="36"/>
      <c r="AI4" s="36"/>
      <c r="AJ4" s="36"/>
      <c r="AK4" s="36"/>
      <c r="AL4" s="36"/>
      <c r="AM4" s="36"/>
      <c r="AO4" s="37"/>
      <c r="AP4" s="37"/>
      <c r="AQ4" s="37"/>
      <c r="AR4" s="37"/>
      <c r="AS4" s="37"/>
    </row>
    <row r="5" spans="1:45" ht="18" customHeight="1">
      <c r="A5" s="569" t="s">
        <v>67</v>
      </c>
      <c r="B5" s="570"/>
      <c r="C5" s="578">
        <v>2021</v>
      </c>
      <c r="D5" s="578"/>
      <c r="E5" s="578"/>
      <c r="F5" s="578"/>
      <c r="G5" s="578"/>
      <c r="H5" s="173"/>
      <c r="I5" s="388"/>
      <c r="J5" s="38"/>
      <c r="K5" s="38"/>
      <c r="L5" s="38"/>
      <c r="M5" s="38"/>
      <c r="N5" s="38"/>
      <c r="O5" s="38"/>
      <c r="P5" s="38"/>
      <c r="Q5" s="38"/>
      <c r="R5" s="36"/>
      <c r="S5" s="36"/>
      <c r="T5" s="36"/>
      <c r="U5" s="36"/>
      <c r="V5" s="36"/>
      <c r="W5" s="36"/>
      <c r="X5" s="36"/>
      <c r="Y5" s="36"/>
      <c r="Z5" s="36"/>
      <c r="AA5" s="387"/>
      <c r="AF5" s="36"/>
      <c r="AG5" s="36"/>
      <c r="AH5" s="36"/>
      <c r="AI5" s="36"/>
      <c r="AJ5" s="36"/>
      <c r="AK5" s="36"/>
      <c r="AL5" s="36"/>
      <c r="AM5" s="36"/>
      <c r="AO5" s="37"/>
      <c r="AP5" s="37"/>
      <c r="AQ5" s="37"/>
      <c r="AR5" s="37"/>
      <c r="AS5" s="37"/>
    </row>
    <row r="6" spans="1:45" ht="18" customHeight="1">
      <c r="A6" s="569" t="s">
        <v>68</v>
      </c>
      <c r="B6" s="570"/>
      <c r="C6" s="579" t="s">
        <v>69</v>
      </c>
      <c r="D6" s="579"/>
      <c r="E6" s="579"/>
      <c r="F6" s="579"/>
      <c r="G6" s="579"/>
      <c r="H6" s="174"/>
      <c r="I6" s="386"/>
      <c r="J6" s="38"/>
      <c r="K6" s="38"/>
      <c r="L6" s="38"/>
      <c r="M6" s="38"/>
      <c r="N6" s="38"/>
      <c r="O6" s="38"/>
      <c r="P6" s="38"/>
      <c r="Q6" s="38"/>
      <c r="R6" s="603"/>
      <c r="S6" s="603"/>
      <c r="T6" s="603"/>
      <c r="U6" s="603"/>
      <c r="V6" s="603"/>
      <c r="W6" s="603"/>
      <c r="X6" s="603"/>
      <c r="Y6" s="603"/>
      <c r="Z6" s="603"/>
      <c r="AA6" s="603"/>
      <c r="AB6" s="603"/>
      <c r="AC6" s="603"/>
      <c r="AD6" s="603"/>
      <c r="AE6" s="603"/>
      <c r="AF6" s="603"/>
      <c r="AG6" s="39"/>
      <c r="AH6" s="39"/>
      <c r="AI6" s="39"/>
      <c r="AJ6" s="39"/>
      <c r="AK6" s="39"/>
      <c r="AL6" s="39"/>
      <c r="AM6" s="39"/>
    </row>
    <row r="7" spans="1:45" ht="18" customHeight="1">
      <c r="A7" s="569" t="s">
        <v>70</v>
      </c>
      <c r="B7" s="570"/>
      <c r="C7" s="580">
        <v>2020011000016</v>
      </c>
      <c r="D7" s="580"/>
      <c r="E7" s="580"/>
      <c r="F7" s="580"/>
      <c r="G7" s="580"/>
      <c r="H7" s="175"/>
      <c r="I7" s="386"/>
      <c r="J7" s="38"/>
      <c r="K7" s="38"/>
      <c r="L7" s="38"/>
      <c r="M7" s="38"/>
      <c r="N7" s="38"/>
      <c r="O7" s="38"/>
      <c r="P7" s="38"/>
      <c r="Q7" s="38"/>
      <c r="R7" s="603"/>
      <c r="S7" s="603"/>
      <c r="T7" s="603"/>
      <c r="U7" s="603"/>
      <c r="V7" s="603"/>
      <c r="W7" s="603"/>
      <c r="X7" s="603"/>
      <c r="Y7" s="603"/>
      <c r="Z7" s="603"/>
      <c r="AA7" s="603"/>
      <c r="AB7" s="603"/>
      <c r="AC7" s="603"/>
      <c r="AD7" s="603"/>
      <c r="AE7" s="603"/>
      <c r="AF7" s="603"/>
      <c r="AG7" s="39"/>
      <c r="AH7" s="39"/>
      <c r="AI7" s="39"/>
      <c r="AJ7" s="39"/>
      <c r="AK7" s="39"/>
      <c r="AL7" s="39"/>
      <c r="AM7" s="39"/>
    </row>
    <row r="8" spans="1:45" ht="18" customHeight="1">
      <c r="A8" s="569" t="s">
        <v>71</v>
      </c>
      <c r="B8" s="570"/>
      <c r="C8" s="571" t="s">
        <v>72</v>
      </c>
      <c r="D8" s="571"/>
      <c r="E8" s="571"/>
      <c r="F8" s="571"/>
      <c r="G8" s="571"/>
      <c r="H8" s="176"/>
      <c r="I8" s="386"/>
      <c r="J8" s="38"/>
      <c r="K8" s="38"/>
      <c r="L8" s="38"/>
      <c r="M8" s="38"/>
      <c r="N8" s="38"/>
      <c r="O8" s="38"/>
      <c r="P8" s="38"/>
      <c r="Q8" s="38"/>
      <c r="R8" s="603"/>
      <c r="S8" s="603"/>
      <c r="T8" s="603"/>
      <c r="U8" s="603"/>
      <c r="V8" s="603"/>
      <c r="W8" s="603"/>
      <c r="X8" s="603"/>
      <c r="Y8" s="603"/>
      <c r="Z8" s="603"/>
      <c r="AA8" s="603"/>
      <c r="AB8" s="603"/>
      <c r="AC8" s="603"/>
      <c r="AD8" s="603"/>
      <c r="AE8" s="603"/>
      <c r="AF8" s="603"/>
      <c r="AG8" s="39"/>
      <c r="AH8" s="39"/>
      <c r="AI8" s="39"/>
      <c r="AJ8" s="39"/>
      <c r="AK8" s="39"/>
      <c r="AL8" s="39"/>
      <c r="AM8" s="39"/>
    </row>
    <row r="9" spans="1:45" ht="18" customHeight="1">
      <c r="A9" s="569" t="s">
        <v>73</v>
      </c>
      <c r="B9" s="570"/>
      <c r="C9" s="571" t="s">
        <v>74</v>
      </c>
      <c r="D9" s="571"/>
      <c r="E9" s="571"/>
      <c r="F9" s="571"/>
      <c r="G9" s="571"/>
      <c r="H9" s="176"/>
      <c r="I9" s="386"/>
      <c r="J9" s="38"/>
      <c r="K9" s="38"/>
      <c r="L9" s="38"/>
      <c r="M9" s="38"/>
      <c r="N9" s="38"/>
      <c r="O9" s="38"/>
      <c r="P9" s="38"/>
      <c r="Q9" s="38"/>
      <c r="R9" s="603"/>
      <c r="S9" s="603"/>
      <c r="T9" s="603"/>
      <c r="U9" s="603"/>
      <c r="V9" s="603"/>
      <c r="W9" s="603"/>
      <c r="X9" s="603"/>
      <c r="Y9" s="603"/>
      <c r="Z9" s="603"/>
      <c r="AA9" s="603"/>
      <c r="AB9" s="603"/>
      <c r="AC9" s="603"/>
      <c r="AD9" s="603"/>
      <c r="AE9" s="603"/>
      <c r="AF9" s="603"/>
      <c r="AG9" s="39"/>
      <c r="AH9" s="39"/>
      <c r="AI9" s="39"/>
      <c r="AJ9" s="39"/>
      <c r="AK9" s="39"/>
      <c r="AL9" s="39"/>
      <c r="AM9" s="39"/>
    </row>
    <row r="10" spans="1:45">
      <c r="A10" s="40"/>
      <c r="B10" s="40"/>
      <c r="C10" s="41"/>
      <c r="D10" s="41"/>
      <c r="E10" s="41"/>
      <c r="F10" s="41"/>
      <c r="G10" s="41"/>
      <c r="H10" s="41"/>
      <c r="I10" s="385"/>
      <c r="J10" s="41"/>
      <c r="K10" s="41"/>
      <c r="L10" s="41"/>
      <c r="M10" s="41"/>
      <c r="N10" s="41"/>
      <c r="O10" s="41"/>
      <c r="P10" s="41"/>
      <c r="Q10" s="41"/>
      <c r="R10" s="41"/>
      <c r="S10" s="41"/>
      <c r="T10" s="41"/>
      <c r="U10" s="41"/>
      <c r="V10" s="41"/>
      <c r="W10" s="41"/>
      <c r="X10" s="16"/>
      <c r="Y10" s="16"/>
      <c r="Z10" s="16"/>
      <c r="AA10" s="384"/>
      <c r="AF10" s="16"/>
      <c r="AG10" s="39"/>
      <c r="AH10" s="39"/>
      <c r="AI10" s="39"/>
      <c r="AJ10" s="39"/>
      <c r="AK10" s="39"/>
      <c r="AL10" s="39"/>
      <c r="AM10" s="39"/>
    </row>
    <row r="11" spans="1:45" ht="30.75" customHeight="1">
      <c r="A11" s="567" t="s">
        <v>75</v>
      </c>
      <c r="B11" s="567"/>
      <c r="C11" s="567"/>
      <c r="D11" s="567"/>
      <c r="E11" s="567"/>
      <c r="F11" s="567"/>
      <c r="G11" s="567"/>
      <c r="H11" s="466"/>
      <c r="I11" s="242"/>
      <c r="J11" s="611" t="s">
        <v>76</v>
      </c>
      <c r="K11" s="611"/>
      <c r="L11" s="611"/>
      <c r="M11" s="611"/>
      <c r="N11" s="611"/>
      <c r="O11" s="611"/>
      <c r="P11" s="611"/>
      <c r="Q11" s="612"/>
      <c r="R11" s="604" t="s">
        <v>77</v>
      </c>
      <c r="S11" s="604"/>
      <c r="T11" s="604"/>
      <c r="U11" s="604"/>
      <c r="V11" s="604"/>
      <c r="W11" s="604"/>
      <c r="X11" s="604"/>
      <c r="Y11" s="604"/>
      <c r="Z11" s="604"/>
      <c r="AA11" s="604"/>
      <c r="AB11" s="604"/>
      <c r="AC11" s="604"/>
      <c r="AD11" s="604"/>
      <c r="AE11" s="604"/>
      <c r="AF11" s="604"/>
      <c r="AG11" s="39"/>
      <c r="AH11" s="39"/>
      <c r="AI11" s="39"/>
      <c r="AJ11" s="39"/>
      <c r="AK11" s="39"/>
      <c r="AL11" s="39"/>
      <c r="AM11" s="39"/>
    </row>
    <row r="12" spans="1:45" ht="27.75" customHeight="1">
      <c r="A12" s="568" t="s">
        <v>78</v>
      </c>
      <c r="B12" s="567" t="s">
        <v>79</v>
      </c>
      <c r="C12" s="568" t="s">
        <v>80</v>
      </c>
      <c r="D12" s="568" t="s">
        <v>81</v>
      </c>
      <c r="E12" s="575" t="s">
        <v>82</v>
      </c>
      <c r="F12" s="568" t="s">
        <v>83</v>
      </c>
      <c r="G12" s="568" t="s">
        <v>84</v>
      </c>
      <c r="H12" s="575" t="s">
        <v>85</v>
      </c>
      <c r="I12" s="600" t="s">
        <v>86</v>
      </c>
      <c r="J12" s="613" t="s">
        <v>87</v>
      </c>
      <c r="K12" s="613" t="s">
        <v>88</v>
      </c>
      <c r="L12" s="613" t="s">
        <v>89</v>
      </c>
      <c r="M12" s="613" t="s">
        <v>90</v>
      </c>
      <c r="N12" s="610" t="s">
        <v>91</v>
      </c>
      <c r="O12" s="613" t="s">
        <v>17</v>
      </c>
      <c r="P12" s="610" t="s">
        <v>36</v>
      </c>
      <c r="Q12" s="610" t="s">
        <v>23</v>
      </c>
      <c r="R12" s="602" t="s">
        <v>92</v>
      </c>
      <c r="S12" s="602" t="s">
        <v>93</v>
      </c>
      <c r="T12" s="602" t="s">
        <v>94</v>
      </c>
      <c r="U12" s="614" t="s">
        <v>95</v>
      </c>
      <c r="V12" s="597" t="s">
        <v>82</v>
      </c>
      <c r="W12" s="597" t="s">
        <v>96</v>
      </c>
      <c r="X12" s="602" t="s">
        <v>97</v>
      </c>
      <c r="Y12" s="602" t="s">
        <v>98</v>
      </c>
      <c r="Z12" s="602" t="s">
        <v>99</v>
      </c>
      <c r="AA12" s="602" t="s">
        <v>100</v>
      </c>
      <c r="AB12" s="602" t="s">
        <v>101</v>
      </c>
      <c r="AC12" s="599" t="s">
        <v>102</v>
      </c>
      <c r="AD12" s="600" t="s">
        <v>96</v>
      </c>
      <c r="AE12" s="608" t="s">
        <v>50</v>
      </c>
      <c r="AF12" s="602" t="s">
        <v>103</v>
      </c>
    </row>
    <row r="13" spans="1:45" ht="18.75" customHeight="1">
      <c r="A13" s="568"/>
      <c r="B13" s="567"/>
      <c r="C13" s="568"/>
      <c r="D13" s="568"/>
      <c r="E13" s="576"/>
      <c r="F13" s="568"/>
      <c r="G13" s="568"/>
      <c r="H13" s="576"/>
      <c r="I13" s="601"/>
      <c r="J13" s="613"/>
      <c r="K13" s="613"/>
      <c r="L13" s="613"/>
      <c r="M13" s="613"/>
      <c r="N13" s="610"/>
      <c r="O13" s="613"/>
      <c r="P13" s="610"/>
      <c r="Q13" s="610"/>
      <c r="R13" s="602"/>
      <c r="S13" s="602"/>
      <c r="T13" s="602"/>
      <c r="U13" s="614"/>
      <c r="V13" s="598"/>
      <c r="W13" s="598"/>
      <c r="X13" s="602"/>
      <c r="Y13" s="602"/>
      <c r="Z13" s="602"/>
      <c r="AA13" s="602"/>
      <c r="AB13" s="602"/>
      <c r="AC13" s="599"/>
      <c r="AD13" s="601"/>
      <c r="AE13" s="609"/>
      <c r="AF13" s="602"/>
      <c r="AI13" s="42"/>
    </row>
    <row r="14" spans="1:45" s="43" customFormat="1" ht="63.75">
      <c r="A14" s="563" t="s">
        <v>104</v>
      </c>
      <c r="B14" s="565" t="s">
        <v>105</v>
      </c>
      <c r="C14" s="565" t="s">
        <v>106</v>
      </c>
      <c r="D14" s="566">
        <v>9900</v>
      </c>
      <c r="E14" s="577">
        <v>9900</v>
      </c>
      <c r="F14" s="561" t="s">
        <v>107</v>
      </c>
      <c r="G14" s="572">
        <f>+AB14+AB15+AB16</f>
        <v>4740189522</v>
      </c>
      <c r="H14" s="552">
        <v>6429656874</v>
      </c>
      <c r="I14" s="657" t="s">
        <v>108</v>
      </c>
      <c r="J14" s="594" t="s">
        <v>1</v>
      </c>
      <c r="K14" s="558" t="s">
        <v>1</v>
      </c>
      <c r="L14" s="558" t="s">
        <v>2</v>
      </c>
      <c r="M14" s="558" t="s">
        <v>1</v>
      </c>
      <c r="N14" s="558" t="s">
        <v>3</v>
      </c>
      <c r="O14" s="628" t="s">
        <v>109</v>
      </c>
      <c r="P14" s="628" t="s">
        <v>37</v>
      </c>
      <c r="Q14" s="556" t="s">
        <v>25</v>
      </c>
      <c r="R14" s="383" t="s">
        <v>110</v>
      </c>
      <c r="S14" s="420" t="s">
        <v>111</v>
      </c>
      <c r="T14" s="420" t="s">
        <v>55</v>
      </c>
      <c r="U14" s="382">
        <v>7000</v>
      </c>
      <c r="V14" s="382">
        <v>7000</v>
      </c>
      <c r="W14" s="381" t="s">
        <v>112</v>
      </c>
      <c r="X14" s="420" t="s">
        <v>5</v>
      </c>
      <c r="Y14" s="53">
        <v>44200</v>
      </c>
      <c r="Z14" s="53">
        <v>44561</v>
      </c>
      <c r="AA14" s="420" t="s">
        <v>12</v>
      </c>
      <c r="AB14" s="380">
        <f>110490914+176687944</f>
        <v>287178858</v>
      </c>
      <c r="AC14" s="243">
        <v>1897065072</v>
      </c>
      <c r="AD14" s="379" t="s">
        <v>113</v>
      </c>
      <c r="AE14" s="401" t="s">
        <v>114</v>
      </c>
      <c r="AF14" s="542" t="s">
        <v>115</v>
      </c>
      <c r="AJ14" s="44"/>
      <c r="AL14" s="45"/>
    </row>
    <row r="15" spans="1:45" s="43" customFormat="1" ht="63.75">
      <c r="A15" s="564"/>
      <c r="B15" s="545"/>
      <c r="C15" s="545"/>
      <c r="D15" s="551"/>
      <c r="E15" s="548"/>
      <c r="F15" s="562"/>
      <c r="G15" s="573"/>
      <c r="H15" s="553"/>
      <c r="I15" s="616"/>
      <c r="J15" s="595"/>
      <c r="K15" s="559"/>
      <c r="L15" s="559"/>
      <c r="M15" s="559"/>
      <c r="N15" s="559"/>
      <c r="O15" s="629"/>
      <c r="P15" s="629"/>
      <c r="Q15" s="557"/>
      <c r="R15" s="550" t="s">
        <v>116</v>
      </c>
      <c r="S15" s="545" t="s">
        <v>117</v>
      </c>
      <c r="T15" s="545" t="s">
        <v>55</v>
      </c>
      <c r="U15" s="551">
        <v>3500</v>
      </c>
      <c r="V15" s="547">
        <v>5500</v>
      </c>
      <c r="W15" s="644" t="s">
        <v>118</v>
      </c>
      <c r="X15" s="545" t="s">
        <v>5</v>
      </c>
      <c r="Y15" s="544">
        <v>44200</v>
      </c>
      <c r="Z15" s="544">
        <v>44561</v>
      </c>
      <c r="AA15" s="391" t="s">
        <v>119</v>
      </c>
      <c r="AB15" s="54">
        <v>25200000</v>
      </c>
      <c r="AC15" s="244">
        <v>104781138</v>
      </c>
      <c r="AD15" s="370" t="s">
        <v>113</v>
      </c>
      <c r="AE15" s="401" t="s">
        <v>114</v>
      </c>
      <c r="AF15" s="543"/>
      <c r="AI15" s="45"/>
      <c r="AJ15" s="45"/>
      <c r="AK15" s="45"/>
      <c r="AL15" s="45"/>
    </row>
    <row r="16" spans="1:45" s="45" customFormat="1" ht="36.75" customHeight="1">
      <c r="A16" s="564"/>
      <c r="B16" s="545"/>
      <c r="C16" s="545"/>
      <c r="D16" s="551"/>
      <c r="E16" s="548"/>
      <c r="F16" s="562"/>
      <c r="G16" s="573"/>
      <c r="H16" s="554"/>
      <c r="I16" s="617"/>
      <c r="J16" s="595"/>
      <c r="K16" s="559"/>
      <c r="L16" s="559"/>
      <c r="M16" s="559"/>
      <c r="N16" s="559"/>
      <c r="O16" s="629"/>
      <c r="P16" s="629"/>
      <c r="Q16" s="557"/>
      <c r="R16" s="550"/>
      <c r="S16" s="545"/>
      <c r="T16" s="545"/>
      <c r="U16" s="551"/>
      <c r="V16" s="548"/>
      <c r="W16" s="645"/>
      <c r="X16" s="545"/>
      <c r="Y16" s="544"/>
      <c r="Z16" s="544"/>
      <c r="AA16" s="391" t="s">
        <v>15</v>
      </c>
      <c r="AB16" s="398">
        <v>4427810664</v>
      </c>
      <c r="AC16" s="245">
        <v>4427810664</v>
      </c>
      <c r="AD16" s="246" t="s">
        <v>120</v>
      </c>
      <c r="AE16" s="401" t="s">
        <v>51</v>
      </c>
      <c r="AF16" s="543"/>
    </row>
    <row r="17" spans="1:42" s="45" customFormat="1" ht="63.75">
      <c r="A17" s="564"/>
      <c r="B17" s="545"/>
      <c r="C17" s="545"/>
      <c r="D17" s="551"/>
      <c r="E17" s="548"/>
      <c r="F17" s="419" t="s">
        <v>121</v>
      </c>
      <c r="G17" s="417">
        <f>+AB17</f>
        <v>38830049</v>
      </c>
      <c r="H17" s="177">
        <v>362456049</v>
      </c>
      <c r="I17" s="247" t="s">
        <v>108</v>
      </c>
      <c r="J17" s="595"/>
      <c r="K17" s="559"/>
      <c r="L17" s="559"/>
      <c r="M17" s="559"/>
      <c r="N17" s="559"/>
      <c r="O17" s="629"/>
      <c r="P17" s="629"/>
      <c r="Q17" s="557"/>
      <c r="R17" s="396" t="s">
        <v>122</v>
      </c>
      <c r="S17" s="391" t="s">
        <v>123</v>
      </c>
      <c r="T17" s="545"/>
      <c r="U17" s="551"/>
      <c r="V17" s="549"/>
      <c r="W17" s="646"/>
      <c r="X17" s="545"/>
      <c r="Y17" s="544"/>
      <c r="Z17" s="544"/>
      <c r="AA17" s="391" t="s">
        <v>12</v>
      </c>
      <c r="AB17" s="54">
        <v>38830049</v>
      </c>
      <c r="AC17" s="244">
        <v>362456049</v>
      </c>
      <c r="AD17" s="370" t="s">
        <v>113</v>
      </c>
      <c r="AE17" s="401" t="s">
        <v>114</v>
      </c>
      <c r="AF17" s="399" t="s">
        <v>115</v>
      </c>
      <c r="AI17" s="375"/>
    </row>
    <row r="18" spans="1:42" s="45" customFormat="1" ht="63.75">
      <c r="A18" s="564"/>
      <c r="B18" s="545"/>
      <c r="C18" s="545"/>
      <c r="D18" s="551"/>
      <c r="E18" s="548"/>
      <c r="F18" s="574" t="s">
        <v>124</v>
      </c>
      <c r="G18" s="557">
        <f>+AB18+AB19</f>
        <v>3807321922</v>
      </c>
      <c r="H18" s="555">
        <v>3922505260</v>
      </c>
      <c r="I18" s="615" t="s">
        <v>108</v>
      </c>
      <c r="J18" s="595"/>
      <c r="K18" s="559"/>
      <c r="L18" s="559"/>
      <c r="M18" s="559"/>
      <c r="N18" s="559"/>
      <c r="O18" s="629"/>
      <c r="P18" s="629"/>
      <c r="Q18" s="557"/>
      <c r="R18" s="550" t="s">
        <v>125</v>
      </c>
      <c r="S18" s="545" t="s">
        <v>126</v>
      </c>
      <c r="T18" s="545" t="s">
        <v>56</v>
      </c>
      <c r="U18" s="546">
        <v>0.9</v>
      </c>
      <c r="V18" s="546">
        <v>0.9</v>
      </c>
      <c r="W18" s="647" t="s">
        <v>112</v>
      </c>
      <c r="X18" s="545" t="s">
        <v>5</v>
      </c>
      <c r="Y18" s="544">
        <v>44200</v>
      </c>
      <c r="Z18" s="544">
        <v>44561</v>
      </c>
      <c r="AA18" s="391" t="s">
        <v>12</v>
      </c>
      <c r="AB18" s="54">
        <v>87960970</v>
      </c>
      <c r="AC18" s="244">
        <v>203144308</v>
      </c>
      <c r="AD18" s="370" t="s">
        <v>113</v>
      </c>
      <c r="AE18" s="401" t="s">
        <v>114</v>
      </c>
      <c r="AF18" s="543" t="s">
        <v>115</v>
      </c>
      <c r="AI18" s="375"/>
      <c r="AP18" s="375"/>
    </row>
    <row r="19" spans="1:42" s="45" customFormat="1" ht="42.75" customHeight="1">
      <c r="A19" s="564"/>
      <c r="B19" s="545"/>
      <c r="C19" s="545"/>
      <c r="D19" s="551"/>
      <c r="E19" s="548"/>
      <c r="F19" s="574"/>
      <c r="G19" s="557"/>
      <c r="H19" s="554"/>
      <c r="I19" s="617"/>
      <c r="J19" s="595"/>
      <c r="K19" s="559"/>
      <c r="L19" s="559"/>
      <c r="M19" s="559"/>
      <c r="N19" s="559"/>
      <c r="O19" s="629"/>
      <c r="P19" s="629"/>
      <c r="Q19" s="557"/>
      <c r="R19" s="550"/>
      <c r="S19" s="545"/>
      <c r="T19" s="545"/>
      <c r="U19" s="546"/>
      <c r="V19" s="546"/>
      <c r="W19" s="648"/>
      <c r="X19" s="545"/>
      <c r="Y19" s="544"/>
      <c r="Z19" s="544"/>
      <c r="AA19" s="391" t="s">
        <v>15</v>
      </c>
      <c r="AB19" s="54">
        <v>3719360952</v>
      </c>
      <c r="AC19" s="244">
        <v>3719360952</v>
      </c>
      <c r="AD19" s="248" t="s">
        <v>120</v>
      </c>
      <c r="AE19" s="401" t="s">
        <v>51</v>
      </c>
      <c r="AF19" s="543"/>
      <c r="AI19" s="375"/>
      <c r="AP19" s="375"/>
    </row>
    <row r="20" spans="1:42" s="45" customFormat="1" ht="30.75" customHeight="1">
      <c r="A20" s="564"/>
      <c r="B20" s="545"/>
      <c r="C20" s="545"/>
      <c r="D20" s="551"/>
      <c r="E20" s="548"/>
      <c r="F20" s="560" t="s">
        <v>127</v>
      </c>
      <c r="G20" s="557">
        <f>+AB20+AB21</f>
        <v>133657339</v>
      </c>
      <c r="H20" s="555">
        <v>133657339</v>
      </c>
      <c r="I20" s="615" t="s">
        <v>128</v>
      </c>
      <c r="J20" s="595"/>
      <c r="K20" s="559"/>
      <c r="L20" s="559"/>
      <c r="M20" s="559"/>
      <c r="N20" s="559"/>
      <c r="O20" s="629"/>
      <c r="P20" s="629"/>
      <c r="Q20" s="557" t="s">
        <v>31</v>
      </c>
      <c r="R20" s="550" t="s">
        <v>129</v>
      </c>
      <c r="S20" s="545" t="s">
        <v>130</v>
      </c>
      <c r="T20" s="545" t="s">
        <v>55</v>
      </c>
      <c r="U20" s="545">
        <v>5</v>
      </c>
      <c r="V20" s="545">
        <v>5</v>
      </c>
      <c r="W20" s="649" t="s">
        <v>112</v>
      </c>
      <c r="X20" s="635" t="s">
        <v>131</v>
      </c>
      <c r="Y20" s="544">
        <v>44197</v>
      </c>
      <c r="Z20" s="544">
        <v>44561</v>
      </c>
      <c r="AA20" s="391" t="s">
        <v>12</v>
      </c>
      <c r="AB20" s="54">
        <v>108457339</v>
      </c>
      <c r="AC20" s="244">
        <v>108457339</v>
      </c>
      <c r="AD20" s="370" t="s">
        <v>120</v>
      </c>
      <c r="AE20" s="401" t="s">
        <v>51</v>
      </c>
      <c r="AF20" s="543" t="s">
        <v>132</v>
      </c>
      <c r="AH20" s="46"/>
      <c r="AI20" s="378"/>
      <c r="AJ20" s="365"/>
      <c r="AK20" s="375"/>
      <c r="AL20" s="375"/>
      <c r="AM20" s="375"/>
      <c r="AN20" s="46"/>
    </row>
    <row r="21" spans="1:42" s="45" customFormat="1" ht="24.75" customHeight="1">
      <c r="A21" s="564"/>
      <c r="B21" s="545"/>
      <c r="C21" s="545"/>
      <c r="D21" s="551"/>
      <c r="E21" s="548"/>
      <c r="F21" s="560"/>
      <c r="G21" s="557"/>
      <c r="H21" s="554"/>
      <c r="I21" s="617"/>
      <c r="J21" s="595"/>
      <c r="K21" s="559"/>
      <c r="L21" s="559"/>
      <c r="M21" s="559"/>
      <c r="N21" s="559"/>
      <c r="O21" s="629"/>
      <c r="P21" s="629"/>
      <c r="Q21" s="557"/>
      <c r="R21" s="550"/>
      <c r="S21" s="545"/>
      <c r="T21" s="545"/>
      <c r="U21" s="545"/>
      <c r="V21" s="545"/>
      <c r="W21" s="650"/>
      <c r="X21" s="635"/>
      <c r="Y21" s="544"/>
      <c r="Z21" s="544"/>
      <c r="AA21" s="391" t="s">
        <v>119</v>
      </c>
      <c r="AB21" s="54">
        <v>25200000</v>
      </c>
      <c r="AC21" s="244">
        <v>25200000</v>
      </c>
      <c r="AD21" s="248" t="s">
        <v>120</v>
      </c>
      <c r="AE21" s="401" t="s">
        <v>51</v>
      </c>
      <c r="AF21" s="543"/>
      <c r="AH21" s="46"/>
      <c r="AI21" s="47"/>
      <c r="AJ21" s="365"/>
      <c r="AK21" s="46"/>
      <c r="AL21" s="46"/>
      <c r="AM21" s="46"/>
      <c r="AN21" s="46"/>
      <c r="AO21" s="46"/>
    </row>
    <row r="22" spans="1:42" s="45" customFormat="1" ht="63.75">
      <c r="A22" s="564"/>
      <c r="B22" s="545"/>
      <c r="C22" s="545"/>
      <c r="D22" s="551"/>
      <c r="E22" s="548"/>
      <c r="F22" s="560" t="s">
        <v>133</v>
      </c>
      <c r="G22" s="557">
        <f>+AB23+AB22</f>
        <v>137366768</v>
      </c>
      <c r="H22" s="555">
        <v>1856804191</v>
      </c>
      <c r="I22" s="615" t="s">
        <v>108</v>
      </c>
      <c r="J22" s="595"/>
      <c r="K22" s="559"/>
      <c r="L22" s="559"/>
      <c r="M22" s="559"/>
      <c r="N22" s="559"/>
      <c r="O22" s="629"/>
      <c r="P22" s="629"/>
      <c r="Q22" s="557"/>
      <c r="R22" s="550" t="s">
        <v>134</v>
      </c>
      <c r="S22" s="545" t="s">
        <v>135</v>
      </c>
      <c r="T22" s="545" t="s">
        <v>55</v>
      </c>
      <c r="U22" s="658">
        <v>650</v>
      </c>
      <c r="V22" s="634">
        <v>6000</v>
      </c>
      <c r="W22" s="651" t="s">
        <v>136</v>
      </c>
      <c r="X22" s="545" t="s">
        <v>5</v>
      </c>
      <c r="Y22" s="544">
        <v>44200</v>
      </c>
      <c r="Z22" s="544">
        <v>44561</v>
      </c>
      <c r="AA22" s="391" t="s">
        <v>12</v>
      </c>
      <c r="AB22" s="54">
        <v>110490914</v>
      </c>
      <c r="AC22" s="244">
        <v>1645965985</v>
      </c>
      <c r="AD22" s="370" t="s">
        <v>113</v>
      </c>
      <c r="AE22" s="401" t="s">
        <v>114</v>
      </c>
      <c r="AF22" s="543" t="s">
        <v>115</v>
      </c>
      <c r="AH22" s="46"/>
      <c r="AI22" s="377"/>
      <c r="AK22" s="46"/>
      <c r="AL22" s="46"/>
      <c r="AM22" s="46"/>
      <c r="AN22" s="46"/>
      <c r="AO22" s="46"/>
    </row>
    <row r="23" spans="1:42" s="45" customFormat="1" ht="63.75">
      <c r="A23" s="564"/>
      <c r="B23" s="545"/>
      <c r="C23" s="545"/>
      <c r="D23" s="551"/>
      <c r="E23" s="548"/>
      <c r="F23" s="560"/>
      <c r="G23" s="557"/>
      <c r="H23" s="554"/>
      <c r="I23" s="617"/>
      <c r="J23" s="595"/>
      <c r="K23" s="559"/>
      <c r="L23" s="559"/>
      <c r="M23" s="559"/>
      <c r="N23" s="559"/>
      <c r="O23" s="629"/>
      <c r="P23" s="629"/>
      <c r="Q23" s="557"/>
      <c r="R23" s="550"/>
      <c r="S23" s="545"/>
      <c r="T23" s="545"/>
      <c r="U23" s="658"/>
      <c r="V23" s="634"/>
      <c r="W23" s="652"/>
      <c r="X23" s="545"/>
      <c r="Y23" s="544"/>
      <c r="Z23" s="544"/>
      <c r="AA23" s="391" t="s">
        <v>119</v>
      </c>
      <c r="AB23" s="54">
        <v>26875854</v>
      </c>
      <c r="AC23" s="244">
        <v>210838206</v>
      </c>
      <c r="AD23" s="370" t="s">
        <v>113</v>
      </c>
      <c r="AE23" s="401" t="s">
        <v>114</v>
      </c>
      <c r="AF23" s="543"/>
      <c r="AH23" s="46"/>
      <c r="AI23" s="365"/>
      <c r="AJ23" s="365"/>
      <c r="AK23" s="375"/>
      <c r="AL23" s="375"/>
      <c r="AM23" s="375"/>
      <c r="AN23" s="375"/>
    </row>
    <row r="24" spans="1:42" s="45" customFormat="1" ht="36" customHeight="1">
      <c r="A24" s="564"/>
      <c r="B24" s="545"/>
      <c r="C24" s="545"/>
      <c r="D24" s="551"/>
      <c r="E24" s="548"/>
      <c r="F24" s="560" t="s">
        <v>137</v>
      </c>
      <c r="G24" s="557">
        <f>+AB24+AB25+AB26</f>
        <v>2323030719</v>
      </c>
      <c r="H24" s="555">
        <v>2323030719</v>
      </c>
      <c r="I24" s="615" t="s">
        <v>128</v>
      </c>
      <c r="J24" s="595"/>
      <c r="K24" s="559"/>
      <c r="L24" s="559"/>
      <c r="M24" s="559"/>
      <c r="N24" s="559"/>
      <c r="O24" s="629" t="s">
        <v>20</v>
      </c>
      <c r="P24" s="629"/>
      <c r="Q24" s="557"/>
      <c r="R24" s="550" t="s">
        <v>138</v>
      </c>
      <c r="S24" s="545" t="s">
        <v>139</v>
      </c>
      <c r="T24" s="545" t="s">
        <v>55</v>
      </c>
      <c r="U24" s="634">
        <v>4550</v>
      </c>
      <c r="V24" s="634">
        <v>4550</v>
      </c>
      <c r="W24" s="653" t="s">
        <v>112</v>
      </c>
      <c r="X24" s="545" t="s">
        <v>5</v>
      </c>
      <c r="Y24" s="544">
        <v>44200</v>
      </c>
      <c r="Z24" s="544">
        <v>44561</v>
      </c>
      <c r="AA24" s="391" t="s">
        <v>12</v>
      </c>
      <c r="AB24" s="398">
        <f>355350000+1052718595</f>
        <v>1408068595</v>
      </c>
      <c r="AC24" s="245">
        <v>1357154978</v>
      </c>
      <c r="AD24" s="370" t="s">
        <v>140</v>
      </c>
      <c r="AE24" s="401" t="s">
        <v>114</v>
      </c>
      <c r="AF24" s="543" t="s">
        <v>115</v>
      </c>
      <c r="AH24" s="375"/>
      <c r="AI24" s="365"/>
      <c r="AJ24" s="365"/>
    </row>
    <row r="25" spans="1:42" s="45" customFormat="1" ht="25.5">
      <c r="A25" s="564"/>
      <c r="B25" s="545"/>
      <c r="C25" s="545"/>
      <c r="D25" s="551"/>
      <c r="E25" s="548"/>
      <c r="F25" s="560"/>
      <c r="G25" s="557"/>
      <c r="H25" s="553"/>
      <c r="I25" s="616"/>
      <c r="J25" s="595"/>
      <c r="K25" s="559"/>
      <c r="L25" s="559"/>
      <c r="M25" s="559"/>
      <c r="N25" s="559"/>
      <c r="O25" s="629"/>
      <c r="P25" s="629"/>
      <c r="Q25" s="557"/>
      <c r="R25" s="550"/>
      <c r="S25" s="545"/>
      <c r="T25" s="545"/>
      <c r="U25" s="634"/>
      <c r="V25" s="634"/>
      <c r="W25" s="654"/>
      <c r="X25" s="545"/>
      <c r="Y25" s="544"/>
      <c r="Z25" s="544"/>
      <c r="AA25" s="391" t="s">
        <v>119</v>
      </c>
      <c r="AB25" s="398">
        <v>29400000</v>
      </c>
      <c r="AC25" s="245">
        <v>80313617</v>
      </c>
      <c r="AD25" s="370" t="s">
        <v>140</v>
      </c>
      <c r="AE25" s="401" t="s">
        <v>114</v>
      </c>
      <c r="AF25" s="543"/>
      <c r="AH25" s="375"/>
      <c r="AI25" s="365"/>
      <c r="AJ25" s="365"/>
    </row>
    <row r="26" spans="1:42" s="45" customFormat="1" ht="35.25" customHeight="1">
      <c r="A26" s="564"/>
      <c r="B26" s="545"/>
      <c r="C26" s="545"/>
      <c r="D26" s="551"/>
      <c r="E26" s="548"/>
      <c r="F26" s="560"/>
      <c r="G26" s="557"/>
      <c r="H26" s="554"/>
      <c r="I26" s="617"/>
      <c r="J26" s="595"/>
      <c r="K26" s="559"/>
      <c r="L26" s="559"/>
      <c r="M26" s="559"/>
      <c r="N26" s="559"/>
      <c r="O26" s="629"/>
      <c r="P26" s="629"/>
      <c r="Q26" s="557"/>
      <c r="R26" s="550"/>
      <c r="S26" s="545"/>
      <c r="T26" s="545"/>
      <c r="U26" s="634"/>
      <c r="V26" s="634"/>
      <c r="W26" s="655"/>
      <c r="X26" s="545"/>
      <c r="Y26" s="544"/>
      <c r="Z26" s="544"/>
      <c r="AA26" s="391" t="s">
        <v>15</v>
      </c>
      <c r="AB26" s="398">
        <v>885562124</v>
      </c>
      <c r="AC26" s="245">
        <v>885562124</v>
      </c>
      <c r="AD26" s="246" t="s">
        <v>120</v>
      </c>
      <c r="AE26" s="401" t="s">
        <v>51</v>
      </c>
      <c r="AF26" s="543"/>
      <c r="AI26" s="365"/>
      <c r="AJ26" s="365"/>
    </row>
    <row r="27" spans="1:42" s="45" customFormat="1" ht="63.75">
      <c r="A27" s="564"/>
      <c r="B27" s="545"/>
      <c r="C27" s="545"/>
      <c r="D27" s="551"/>
      <c r="E27" s="548"/>
      <c r="F27" s="560" t="s">
        <v>141</v>
      </c>
      <c r="G27" s="557">
        <f>+AB27+AB28+AB29</f>
        <v>1320677700</v>
      </c>
      <c r="H27" s="555">
        <v>3911754937</v>
      </c>
      <c r="I27" s="615" t="s">
        <v>108</v>
      </c>
      <c r="J27" s="595"/>
      <c r="K27" s="559"/>
      <c r="L27" s="559"/>
      <c r="M27" s="559"/>
      <c r="N27" s="559"/>
      <c r="O27" s="629"/>
      <c r="P27" s="629"/>
      <c r="Q27" s="557"/>
      <c r="R27" s="550" t="s">
        <v>142</v>
      </c>
      <c r="S27" s="545" t="s">
        <v>143</v>
      </c>
      <c r="T27" s="545" t="s">
        <v>55</v>
      </c>
      <c r="U27" s="634">
        <v>3500</v>
      </c>
      <c r="V27" s="634">
        <v>6300</v>
      </c>
      <c r="W27" s="649" t="s">
        <v>144</v>
      </c>
      <c r="X27" s="545" t="s">
        <v>5</v>
      </c>
      <c r="Y27" s="544">
        <v>44200</v>
      </c>
      <c r="Z27" s="544">
        <v>44561</v>
      </c>
      <c r="AA27" s="391" t="s">
        <v>12</v>
      </c>
      <c r="AB27" s="398">
        <v>231322500</v>
      </c>
      <c r="AC27" s="245">
        <v>2763975737</v>
      </c>
      <c r="AD27" s="370" t="s">
        <v>113</v>
      </c>
      <c r="AE27" s="401" t="s">
        <v>114</v>
      </c>
      <c r="AF27" s="543" t="s">
        <v>115</v>
      </c>
      <c r="AI27" s="365"/>
      <c r="AJ27" s="365"/>
    </row>
    <row r="28" spans="1:42" s="45" customFormat="1" ht="63.75">
      <c r="A28" s="564"/>
      <c r="B28" s="545"/>
      <c r="C28" s="545"/>
      <c r="D28" s="551"/>
      <c r="E28" s="548"/>
      <c r="F28" s="560"/>
      <c r="G28" s="557"/>
      <c r="H28" s="553"/>
      <c r="I28" s="616"/>
      <c r="J28" s="595"/>
      <c r="K28" s="559"/>
      <c r="L28" s="559"/>
      <c r="M28" s="559"/>
      <c r="N28" s="559"/>
      <c r="O28" s="629"/>
      <c r="P28" s="629"/>
      <c r="Q28" s="557"/>
      <c r="R28" s="550"/>
      <c r="S28" s="545"/>
      <c r="T28" s="545"/>
      <c r="U28" s="634"/>
      <c r="V28" s="634"/>
      <c r="W28" s="656"/>
      <c r="X28" s="545"/>
      <c r="Y28" s="544"/>
      <c r="Z28" s="544"/>
      <c r="AA28" s="391" t="s">
        <v>119</v>
      </c>
      <c r="AB28" s="398">
        <v>42000000</v>
      </c>
      <c r="AC28" s="245">
        <v>100424000</v>
      </c>
      <c r="AD28" s="370" t="s">
        <v>113</v>
      </c>
      <c r="AE28" s="401" t="s">
        <v>114</v>
      </c>
      <c r="AF28" s="543"/>
      <c r="AI28" s="365"/>
      <c r="AJ28" s="365"/>
    </row>
    <row r="29" spans="1:42" s="45" customFormat="1" ht="15" customHeight="1">
      <c r="A29" s="564"/>
      <c r="B29" s="545"/>
      <c r="C29" s="545"/>
      <c r="D29" s="551"/>
      <c r="E29" s="548"/>
      <c r="F29" s="560"/>
      <c r="G29" s="557"/>
      <c r="H29" s="554"/>
      <c r="I29" s="617"/>
      <c r="J29" s="595"/>
      <c r="K29" s="559"/>
      <c r="L29" s="559"/>
      <c r="M29" s="559"/>
      <c r="N29" s="559"/>
      <c r="O29" s="629"/>
      <c r="P29" s="629"/>
      <c r="Q29" s="557"/>
      <c r="R29" s="550"/>
      <c r="S29" s="545"/>
      <c r="T29" s="545"/>
      <c r="U29" s="634"/>
      <c r="V29" s="634"/>
      <c r="W29" s="650"/>
      <c r="X29" s="545"/>
      <c r="Y29" s="544"/>
      <c r="Z29" s="544"/>
      <c r="AA29" s="391" t="s">
        <v>15</v>
      </c>
      <c r="AB29" s="398">
        <v>1047355200</v>
      </c>
      <c r="AC29" s="245">
        <v>1047355200</v>
      </c>
      <c r="AD29" s="246" t="s">
        <v>120</v>
      </c>
      <c r="AE29" s="401" t="s">
        <v>51</v>
      </c>
      <c r="AF29" s="543"/>
      <c r="AI29" s="365"/>
      <c r="AJ29" s="365"/>
    </row>
    <row r="30" spans="1:42" s="45" customFormat="1" ht="25.5">
      <c r="A30" s="564"/>
      <c r="B30" s="545"/>
      <c r="C30" s="545"/>
      <c r="D30" s="551"/>
      <c r="E30" s="548"/>
      <c r="F30" s="560" t="s">
        <v>145</v>
      </c>
      <c r="G30" s="557">
        <f>+AB30+AB31+AB32</f>
        <v>5004591716</v>
      </c>
      <c r="H30" s="555">
        <v>5004591716</v>
      </c>
      <c r="I30" s="615" t="s">
        <v>128</v>
      </c>
      <c r="J30" s="595"/>
      <c r="K30" s="559"/>
      <c r="L30" s="559"/>
      <c r="M30" s="559"/>
      <c r="N30" s="559"/>
      <c r="O30" s="629"/>
      <c r="P30" s="629"/>
      <c r="Q30" s="557"/>
      <c r="R30" s="550" t="s">
        <v>146</v>
      </c>
      <c r="S30" s="545" t="s">
        <v>147</v>
      </c>
      <c r="T30" s="545" t="s">
        <v>55</v>
      </c>
      <c r="U30" s="634">
        <v>9900</v>
      </c>
      <c r="V30" s="634">
        <v>9900</v>
      </c>
      <c r="W30" s="653" t="s">
        <v>112</v>
      </c>
      <c r="X30" s="545" t="s">
        <v>5</v>
      </c>
      <c r="Y30" s="544">
        <v>44200</v>
      </c>
      <c r="Z30" s="544">
        <v>44561</v>
      </c>
      <c r="AA30" s="391" t="s">
        <v>12</v>
      </c>
      <c r="AB30" s="398">
        <v>92000000</v>
      </c>
      <c r="AC30" s="245">
        <v>92000000</v>
      </c>
      <c r="AD30" s="246" t="s">
        <v>120</v>
      </c>
      <c r="AE30" s="401" t="s">
        <v>51</v>
      </c>
      <c r="AF30" s="543" t="s">
        <v>115</v>
      </c>
      <c r="AI30" s="365"/>
      <c r="AJ30" s="365"/>
    </row>
    <row r="31" spans="1:42" s="45" customFormat="1" ht="24" customHeight="1">
      <c r="A31" s="564"/>
      <c r="B31" s="545"/>
      <c r="C31" s="545"/>
      <c r="D31" s="551"/>
      <c r="E31" s="548"/>
      <c r="F31" s="560"/>
      <c r="G31" s="557"/>
      <c r="H31" s="553"/>
      <c r="I31" s="616"/>
      <c r="J31" s="595"/>
      <c r="K31" s="559"/>
      <c r="L31" s="559"/>
      <c r="M31" s="559"/>
      <c r="N31" s="559"/>
      <c r="O31" s="629"/>
      <c r="P31" s="629"/>
      <c r="Q31" s="557"/>
      <c r="R31" s="550"/>
      <c r="S31" s="545"/>
      <c r="T31" s="545"/>
      <c r="U31" s="634"/>
      <c r="V31" s="634"/>
      <c r="W31" s="654"/>
      <c r="X31" s="545"/>
      <c r="Y31" s="544"/>
      <c r="Z31" s="544"/>
      <c r="AA31" s="391" t="s">
        <v>119</v>
      </c>
      <c r="AB31" s="398">
        <v>42000000</v>
      </c>
      <c r="AC31" s="245">
        <v>42000000</v>
      </c>
      <c r="AD31" s="246" t="s">
        <v>120</v>
      </c>
      <c r="AE31" s="401" t="s">
        <v>51</v>
      </c>
      <c r="AF31" s="543"/>
      <c r="AI31" s="365"/>
      <c r="AJ31" s="365"/>
    </row>
    <row r="32" spans="1:42" s="45" customFormat="1" ht="34.5" customHeight="1">
      <c r="A32" s="564"/>
      <c r="B32" s="545"/>
      <c r="C32" s="545"/>
      <c r="D32" s="551"/>
      <c r="E32" s="548"/>
      <c r="F32" s="560"/>
      <c r="G32" s="557"/>
      <c r="H32" s="554"/>
      <c r="I32" s="617"/>
      <c r="J32" s="595"/>
      <c r="K32" s="559"/>
      <c r="L32" s="559"/>
      <c r="M32" s="559"/>
      <c r="N32" s="559"/>
      <c r="O32" s="629"/>
      <c r="P32" s="629"/>
      <c r="Q32" s="557"/>
      <c r="R32" s="550"/>
      <c r="S32" s="545"/>
      <c r="T32" s="545"/>
      <c r="U32" s="634"/>
      <c r="V32" s="634"/>
      <c r="W32" s="654"/>
      <c r="X32" s="545"/>
      <c r="Y32" s="544"/>
      <c r="Z32" s="544"/>
      <c r="AA32" s="391" t="s">
        <v>15</v>
      </c>
      <c r="AB32" s="398">
        <v>4870591716</v>
      </c>
      <c r="AC32" s="245">
        <v>4870591716</v>
      </c>
      <c r="AD32" s="246" t="s">
        <v>120</v>
      </c>
      <c r="AE32" s="401" t="s">
        <v>51</v>
      </c>
      <c r="AF32" s="543"/>
      <c r="AI32" s="365"/>
      <c r="AJ32" s="365"/>
    </row>
    <row r="33" spans="1:42" s="45" customFormat="1" ht="46.5" customHeight="1">
      <c r="A33" s="564"/>
      <c r="B33" s="545"/>
      <c r="C33" s="545"/>
      <c r="D33" s="551"/>
      <c r="E33" s="548"/>
      <c r="F33" s="405" t="s">
        <v>148</v>
      </c>
      <c r="G33" s="394">
        <f>+AB33</f>
        <v>1771124268</v>
      </c>
      <c r="H33" s="178">
        <v>1771124268</v>
      </c>
      <c r="I33" s="247" t="s">
        <v>128</v>
      </c>
      <c r="J33" s="595"/>
      <c r="K33" s="559"/>
      <c r="L33" s="559"/>
      <c r="M33" s="559"/>
      <c r="N33" s="559"/>
      <c r="O33" s="629"/>
      <c r="P33" s="629"/>
      <c r="Q33" s="557" t="s">
        <v>34</v>
      </c>
      <c r="R33" s="396" t="s">
        <v>149</v>
      </c>
      <c r="S33" s="545"/>
      <c r="T33" s="545"/>
      <c r="U33" s="634"/>
      <c r="V33" s="634"/>
      <c r="W33" s="654"/>
      <c r="X33" s="545"/>
      <c r="Y33" s="544"/>
      <c r="Z33" s="544"/>
      <c r="AA33" s="391" t="s">
        <v>15</v>
      </c>
      <c r="AB33" s="398">
        <v>1771124268</v>
      </c>
      <c r="AC33" s="245">
        <v>1771124268</v>
      </c>
      <c r="AD33" s="246" t="s">
        <v>120</v>
      </c>
      <c r="AE33" s="401" t="s">
        <v>51</v>
      </c>
      <c r="AF33" s="399" t="s">
        <v>115</v>
      </c>
      <c r="AI33" s="365"/>
      <c r="AJ33" s="365"/>
    </row>
    <row r="34" spans="1:42" s="45" customFormat="1" ht="38.25" customHeight="1">
      <c r="A34" s="564"/>
      <c r="B34" s="545"/>
      <c r="C34" s="545"/>
      <c r="D34" s="551"/>
      <c r="E34" s="548"/>
      <c r="F34" s="560" t="s">
        <v>150</v>
      </c>
      <c r="G34" s="557">
        <f>+AB34+AB36</f>
        <v>1626589353</v>
      </c>
      <c r="H34" s="555">
        <v>1626589353</v>
      </c>
      <c r="I34" s="615" t="s">
        <v>128</v>
      </c>
      <c r="J34" s="595"/>
      <c r="K34" s="559"/>
      <c r="L34" s="559"/>
      <c r="M34" s="559"/>
      <c r="N34" s="559"/>
      <c r="O34" s="629"/>
      <c r="P34" s="629"/>
      <c r="Q34" s="557"/>
      <c r="R34" s="550" t="s">
        <v>151</v>
      </c>
      <c r="S34" s="545"/>
      <c r="T34" s="545"/>
      <c r="U34" s="634"/>
      <c r="V34" s="634"/>
      <c r="W34" s="654"/>
      <c r="X34" s="545"/>
      <c r="Y34" s="544"/>
      <c r="Z34" s="544"/>
      <c r="AA34" s="391" t="s">
        <v>12</v>
      </c>
      <c r="AB34" s="398">
        <v>741027225</v>
      </c>
      <c r="AC34" s="245">
        <f>741027225-15000000</f>
        <v>726027225</v>
      </c>
      <c r="AD34" s="246" t="s">
        <v>152</v>
      </c>
      <c r="AE34" s="401" t="s">
        <v>51</v>
      </c>
      <c r="AF34" s="543" t="s">
        <v>115</v>
      </c>
      <c r="AI34" s="365"/>
      <c r="AJ34" s="365"/>
    </row>
    <row r="35" spans="1:42" s="45" customFormat="1" ht="38.25" customHeight="1">
      <c r="A35" s="564"/>
      <c r="B35" s="545"/>
      <c r="C35" s="545"/>
      <c r="D35" s="551"/>
      <c r="E35" s="548"/>
      <c r="F35" s="560"/>
      <c r="G35" s="557"/>
      <c r="H35" s="553"/>
      <c r="I35" s="616"/>
      <c r="J35" s="595"/>
      <c r="K35" s="559"/>
      <c r="L35" s="559"/>
      <c r="M35" s="559"/>
      <c r="N35" s="559"/>
      <c r="O35" s="629"/>
      <c r="P35" s="629"/>
      <c r="Q35" s="557"/>
      <c r="R35" s="550"/>
      <c r="S35" s="545"/>
      <c r="T35" s="545"/>
      <c r="U35" s="634"/>
      <c r="V35" s="634"/>
      <c r="W35" s="654"/>
      <c r="X35" s="545"/>
      <c r="Y35" s="544"/>
      <c r="Z35" s="544"/>
      <c r="AA35" s="391" t="s">
        <v>119</v>
      </c>
      <c r="AB35" s="398">
        <v>0</v>
      </c>
      <c r="AC35" s="245">
        <v>15000000</v>
      </c>
      <c r="AD35" s="246" t="s">
        <v>153</v>
      </c>
      <c r="AE35" s="401" t="s">
        <v>51</v>
      </c>
      <c r="AF35" s="543"/>
      <c r="AI35" s="365"/>
      <c r="AJ35" s="365"/>
    </row>
    <row r="36" spans="1:42" s="45" customFormat="1" ht="33" customHeight="1">
      <c r="A36" s="564"/>
      <c r="B36" s="545"/>
      <c r="C36" s="545"/>
      <c r="D36" s="551"/>
      <c r="E36" s="548"/>
      <c r="F36" s="560"/>
      <c r="G36" s="557"/>
      <c r="H36" s="554"/>
      <c r="I36" s="617"/>
      <c r="J36" s="595"/>
      <c r="K36" s="559"/>
      <c r="L36" s="559"/>
      <c r="M36" s="559"/>
      <c r="N36" s="559"/>
      <c r="O36" s="629"/>
      <c r="P36" s="629"/>
      <c r="Q36" s="557"/>
      <c r="R36" s="550"/>
      <c r="S36" s="545"/>
      <c r="T36" s="545"/>
      <c r="U36" s="634"/>
      <c r="V36" s="634"/>
      <c r="W36" s="655"/>
      <c r="X36" s="545"/>
      <c r="Y36" s="544"/>
      <c r="Z36" s="544"/>
      <c r="AA36" s="391" t="s">
        <v>15</v>
      </c>
      <c r="AB36" s="398">
        <v>885562128</v>
      </c>
      <c r="AC36" s="245">
        <v>885562128</v>
      </c>
      <c r="AD36" s="246" t="s">
        <v>120</v>
      </c>
      <c r="AE36" s="401" t="s">
        <v>51</v>
      </c>
      <c r="AF36" s="543"/>
      <c r="AI36" s="365"/>
      <c r="AJ36" s="365"/>
    </row>
    <row r="37" spans="1:42" s="45" customFormat="1" ht="40.5" customHeight="1">
      <c r="A37" s="564"/>
      <c r="B37" s="545"/>
      <c r="C37" s="545"/>
      <c r="D37" s="551"/>
      <c r="E37" s="548"/>
      <c r="F37" s="404" t="s">
        <v>154</v>
      </c>
      <c r="G37" s="417">
        <f>+AB37</f>
        <v>2656686396</v>
      </c>
      <c r="H37" s="177">
        <v>2656686396</v>
      </c>
      <c r="I37" s="247" t="s">
        <v>128</v>
      </c>
      <c r="J37" s="595"/>
      <c r="K37" s="559"/>
      <c r="L37" s="559"/>
      <c r="M37" s="559"/>
      <c r="N37" s="559"/>
      <c r="O37" s="629"/>
      <c r="P37" s="629"/>
      <c r="Q37" s="557"/>
      <c r="R37" s="396" t="s">
        <v>155</v>
      </c>
      <c r="S37" s="391" t="s">
        <v>156</v>
      </c>
      <c r="T37" s="391" t="s">
        <v>55</v>
      </c>
      <c r="U37" s="395">
        <v>4</v>
      </c>
      <c r="V37" s="395">
        <v>10</v>
      </c>
      <c r="W37" s="376" t="s">
        <v>157</v>
      </c>
      <c r="X37" s="391" t="s">
        <v>7</v>
      </c>
      <c r="Y37" s="400">
        <v>44200</v>
      </c>
      <c r="Z37" s="400">
        <v>44561</v>
      </c>
      <c r="AA37" s="391" t="s">
        <v>15</v>
      </c>
      <c r="AB37" s="54">
        <v>2656686396</v>
      </c>
      <c r="AC37" s="244">
        <v>2656686396</v>
      </c>
      <c r="AD37" s="246" t="s">
        <v>120</v>
      </c>
      <c r="AE37" s="401" t="s">
        <v>51</v>
      </c>
      <c r="AF37" s="399" t="s">
        <v>115</v>
      </c>
      <c r="AI37" s="365"/>
      <c r="AJ37" s="365"/>
    </row>
    <row r="38" spans="1:42" s="45" customFormat="1" ht="63.75">
      <c r="A38" s="564"/>
      <c r="B38" s="545"/>
      <c r="C38" s="545"/>
      <c r="D38" s="551"/>
      <c r="E38" s="548"/>
      <c r="F38" s="560" t="s">
        <v>158</v>
      </c>
      <c r="G38" s="557">
        <f>+AB38+AB39</f>
        <v>1690630255</v>
      </c>
      <c r="H38" s="555">
        <v>1788150655</v>
      </c>
      <c r="I38" s="615" t="s">
        <v>108</v>
      </c>
      <c r="J38" s="595"/>
      <c r="K38" s="559"/>
      <c r="L38" s="559"/>
      <c r="M38" s="559"/>
      <c r="N38" s="559"/>
      <c r="O38" s="629"/>
      <c r="P38" s="629"/>
      <c r="Q38" s="557"/>
      <c r="R38" s="550" t="s">
        <v>159</v>
      </c>
      <c r="S38" s="545" t="s">
        <v>160</v>
      </c>
      <c r="T38" s="545" t="s">
        <v>55</v>
      </c>
      <c r="U38" s="636">
        <v>4</v>
      </c>
      <c r="V38" s="636">
        <v>4</v>
      </c>
      <c r="W38" s="659" t="s">
        <v>112</v>
      </c>
      <c r="X38" s="545" t="s">
        <v>7</v>
      </c>
      <c r="Y38" s="544">
        <v>44200</v>
      </c>
      <c r="Z38" s="544">
        <v>44561</v>
      </c>
      <c r="AA38" s="391" t="s">
        <v>12</v>
      </c>
      <c r="AB38" s="54">
        <v>1638830255</v>
      </c>
      <c r="AC38" s="244">
        <v>1736350655</v>
      </c>
      <c r="AD38" s="370" t="s">
        <v>113</v>
      </c>
      <c r="AE38" s="401" t="s">
        <v>114</v>
      </c>
      <c r="AF38" s="543" t="s">
        <v>115</v>
      </c>
      <c r="AI38" s="365"/>
      <c r="AJ38" s="365"/>
    </row>
    <row r="39" spans="1:42" s="45" customFormat="1" ht="27" customHeight="1">
      <c r="A39" s="564"/>
      <c r="B39" s="545"/>
      <c r="C39" s="545"/>
      <c r="D39" s="551"/>
      <c r="E39" s="549"/>
      <c r="F39" s="560"/>
      <c r="G39" s="557"/>
      <c r="H39" s="554"/>
      <c r="I39" s="617"/>
      <c r="J39" s="595"/>
      <c r="K39" s="559"/>
      <c r="L39" s="559"/>
      <c r="M39" s="559"/>
      <c r="N39" s="559"/>
      <c r="O39" s="629"/>
      <c r="P39" s="629"/>
      <c r="Q39" s="557"/>
      <c r="R39" s="550"/>
      <c r="S39" s="545"/>
      <c r="T39" s="545"/>
      <c r="U39" s="636"/>
      <c r="V39" s="636"/>
      <c r="W39" s="660"/>
      <c r="X39" s="545"/>
      <c r="Y39" s="544"/>
      <c r="Z39" s="544"/>
      <c r="AA39" s="391" t="s">
        <v>119</v>
      </c>
      <c r="AB39" s="54">
        <v>51800000</v>
      </c>
      <c r="AC39" s="244">
        <v>51800000</v>
      </c>
      <c r="AD39" s="248" t="s">
        <v>120</v>
      </c>
      <c r="AE39" s="401" t="s">
        <v>51</v>
      </c>
      <c r="AF39" s="543"/>
      <c r="AI39" s="365"/>
      <c r="AJ39" s="365"/>
    </row>
    <row r="40" spans="1:42" s="45" customFormat="1" ht="102">
      <c r="A40" s="564" t="s">
        <v>104</v>
      </c>
      <c r="B40" s="620" t="s">
        <v>161</v>
      </c>
      <c r="C40" s="620" t="s">
        <v>162</v>
      </c>
      <c r="D40" s="620">
        <v>165</v>
      </c>
      <c r="E40" s="623">
        <v>165</v>
      </c>
      <c r="F40" s="622" t="s">
        <v>163</v>
      </c>
      <c r="G40" s="557">
        <f>+AB40+AB42</f>
        <v>274950562</v>
      </c>
      <c r="H40" s="555">
        <v>274950562</v>
      </c>
      <c r="I40" s="615" t="s">
        <v>128</v>
      </c>
      <c r="J40" s="595" t="s">
        <v>2</v>
      </c>
      <c r="K40" s="559" t="s">
        <v>1</v>
      </c>
      <c r="L40" s="559" t="s">
        <v>2</v>
      </c>
      <c r="M40" s="559" t="s">
        <v>2</v>
      </c>
      <c r="N40" s="629" t="s">
        <v>3</v>
      </c>
      <c r="O40" s="559" t="s">
        <v>2</v>
      </c>
      <c r="P40" s="559" t="s">
        <v>2</v>
      </c>
      <c r="Q40" s="557" t="s">
        <v>25</v>
      </c>
      <c r="R40" s="396" t="s">
        <v>164</v>
      </c>
      <c r="S40" s="391" t="s">
        <v>165</v>
      </c>
      <c r="T40" s="391" t="s">
        <v>55</v>
      </c>
      <c r="U40" s="390">
        <v>1562</v>
      </c>
      <c r="V40" s="390">
        <v>1882</v>
      </c>
      <c r="W40" s="372" t="s">
        <v>166</v>
      </c>
      <c r="X40" s="391" t="s">
        <v>5</v>
      </c>
      <c r="Y40" s="400">
        <v>44200</v>
      </c>
      <c r="Z40" s="400">
        <v>44561</v>
      </c>
      <c r="AA40" s="545" t="s">
        <v>12</v>
      </c>
      <c r="AB40" s="637">
        <f>211241476+52509086</f>
        <v>263750562</v>
      </c>
      <c r="AC40" s="639">
        <v>263750562</v>
      </c>
      <c r="AD40" s="640" t="s">
        <v>120</v>
      </c>
      <c r="AE40" s="638" t="s">
        <v>51</v>
      </c>
      <c r="AF40" s="399" t="s">
        <v>167</v>
      </c>
      <c r="AI40" s="48"/>
      <c r="AO40" s="46"/>
      <c r="AP40" s="375"/>
    </row>
    <row r="41" spans="1:42" s="45" customFormat="1" ht="103.5" customHeight="1">
      <c r="A41" s="564"/>
      <c r="B41" s="620"/>
      <c r="C41" s="620"/>
      <c r="D41" s="620"/>
      <c r="E41" s="624"/>
      <c r="F41" s="622"/>
      <c r="G41" s="557"/>
      <c r="H41" s="553"/>
      <c r="I41" s="616"/>
      <c r="J41" s="595"/>
      <c r="K41" s="559"/>
      <c r="L41" s="559"/>
      <c r="M41" s="559"/>
      <c r="N41" s="629"/>
      <c r="O41" s="559"/>
      <c r="P41" s="559"/>
      <c r="Q41" s="557"/>
      <c r="R41" s="393" t="s">
        <v>168</v>
      </c>
      <c r="S41" s="392" t="s">
        <v>169</v>
      </c>
      <c r="T41" s="391" t="s">
        <v>55</v>
      </c>
      <c r="U41" s="390">
        <v>1300</v>
      </c>
      <c r="V41" s="390">
        <v>1764</v>
      </c>
      <c r="W41" s="372" t="s">
        <v>170</v>
      </c>
      <c r="X41" s="391" t="s">
        <v>5</v>
      </c>
      <c r="Y41" s="400">
        <v>44200</v>
      </c>
      <c r="Z41" s="400">
        <v>44561</v>
      </c>
      <c r="AA41" s="545"/>
      <c r="AB41" s="637"/>
      <c r="AC41" s="639"/>
      <c r="AD41" s="640"/>
      <c r="AE41" s="638"/>
      <c r="AF41" s="399" t="s">
        <v>167</v>
      </c>
    </row>
    <row r="42" spans="1:42" s="45" customFormat="1" ht="108.75" customHeight="1">
      <c r="A42" s="564"/>
      <c r="B42" s="620"/>
      <c r="C42" s="620"/>
      <c r="D42" s="620"/>
      <c r="E42" s="624"/>
      <c r="F42" s="622"/>
      <c r="G42" s="557"/>
      <c r="H42" s="554"/>
      <c r="I42" s="617"/>
      <c r="J42" s="595"/>
      <c r="K42" s="559"/>
      <c r="L42" s="559"/>
      <c r="M42" s="559"/>
      <c r="N42" s="629"/>
      <c r="O42" s="559"/>
      <c r="P42" s="559"/>
      <c r="Q42" s="557"/>
      <c r="R42" s="393" t="s">
        <v>171</v>
      </c>
      <c r="S42" s="392" t="s">
        <v>172</v>
      </c>
      <c r="T42" s="391" t="s">
        <v>55</v>
      </c>
      <c r="U42" s="390">
        <v>3304</v>
      </c>
      <c r="V42" s="390">
        <v>3304</v>
      </c>
      <c r="W42" s="373" t="s">
        <v>112</v>
      </c>
      <c r="X42" s="391" t="s">
        <v>5</v>
      </c>
      <c r="Y42" s="400">
        <v>44200</v>
      </c>
      <c r="Z42" s="400">
        <v>44561</v>
      </c>
      <c r="AA42" s="391" t="s">
        <v>119</v>
      </c>
      <c r="AB42" s="371">
        <v>11200000</v>
      </c>
      <c r="AC42" s="249">
        <v>11200000</v>
      </c>
      <c r="AD42" s="370" t="s">
        <v>120</v>
      </c>
      <c r="AE42" s="401" t="s">
        <v>51</v>
      </c>
      <c r="AF42" s="399" t="s">
        <v>167</v>
      </c>
    </row>
    <row r="43" spans="1:42" s="45" customFormat="1" ht="31.5" customHeight="1">
      <c r="A43" s="564"/>
      <c r="B43" s="620"/>
      <c r="C43" s="620"/>
      <c r="D43" s="620"/>
      <c r="E43" s="624"/>
      <c r="F43" s="560" t="s">
        <v>173</v>
      </c>
      <c r="G43" s="557">
        <f>+AB43+AB44+AB45</f>
        <v>2085446184</v>
      </c>
      <c r="H43" s="555">
        <v>2085446184</v>
      </c>
      <c r="I43" s="615" t="s">
        <v>128</v>
      </c>
      <c r="J43" s="595"/>
      <c r="K43" s="559"/>
      <c r="L43" s="559"/>
      <c r="M43" s="559"/>
      <c r="N43" s="629"/>
      <c r="O43" s="559"/>
      <c r="P43" s="559"/>
      <c r="Q43" s="557"/>
      <c r="R43" s="643" t="s">
        <v>174</v>
      </c>
      <c r="S43" s="635" t="s">
        <v>175</v>
      </c>
      <c r="T43" s="545" t="s">
        <v>55</v>
      </c>
      <c r="U43" s="634">
        <v>365</v>
      </c>
      <c r="V43" s="634">
        <v>365</v>
      </c>
      <c r="W43" s="644" t="s">
        <v>112</v>
      </c>
      <c r="X43" s="545" t="s">
        <v>5</v>
      </c>
      <c r="Y43" s="544">
        <v>44200</v>
      </c>
      <c r="Z43" s="544">
        <v>44561</v>
      </c>
      <c r="AA43" s="391" t="s">
        <v>12</v>
      </c>
      <c r="AB43" s="371">
        <v>251350900</v>
      </c>
      <c r="AC43" s="249">
        <v>251350900</v>
      </c>
      <c r="AD43" s="370" t="s">
        <v>120</v>
      </c>
      <c r="AE43" s="401" t="s">
        <v>51</v>
      </c>
      <c r="AF43" s="543" t="s">
        <v>167</v>
      </c>
    </row>
    <row r="44" spans="1:42" s="45" customFormat="1" ht="30.75" customHeight="1">
      <c r="A44" s="564"/>
      <c r="B44" s="620"/>
      <c r="C44" s="620"/>
      <c r="D44" s="620"/>
      <c r="E44" s="624"/>
      <c r="F44" s="560"/>
      <c r="G44" s="557"/>
      <c r="H44" s="553"/>
      <c r="I44" s="616"/>
      <c r="J44" s="595"/>
      <c r="K44" s="559"/>
      <c r="L44" s="559"/>
      <c r="M44" s="559"/>
      <c r="N44" s="629"/>
      <c r="O44" s="559"/>
      <c r="P44" s="559"/>
      <c r="Q44" s="557"/>
      <c r="R44" s="643"/>
      <c r="S44" s="635"/>
      <c r="T44" s="545"/>
      <c r="U44" s="634"/>
      <c r="V44" s="634"/>
      <c r="W44" s="645"/>
      <c r="X44" s="545"/>
      <c r="Y44" s="544"/>
      <c r="Z44" s="544"/>
      <c r="AA44" s="391" t="s">
        <v>15</v>
      </c>
      <c r="AB44" s="371">
        <v>1820095284</v>
      </c>
      <c r="AC44" s="249">
        <v>1820095284</v>
      </c>
      <c r="AD44" s="370" t="s">
        <v>120</v>
      </c>
      <c r="AE44" s="401" t="s">
        <v>51</v>
      </c>
      <c r="AF44" s="543"/>
    </row>
    <row r="45" spans="1:42" s="45" customFormat="1" ht="35.25" customHeight="1">
      <c r="A45" s="564"/>
      <c r="B45" s="620"/>
      <c r="C45" s="620"/>
      <c r="D45" s="620"/>
      <c r="E45" s="624"/>
      <c r="F45" s="560"/>
      <c r="G45" s="557"/>
      <c r="H45" s="554"/>
      <c r="I45" s="617"/>
      <c r="J45" s="595"/>
      <c r="K45" s="559"/>
      <c r="L45" s="559"/>
      <c r="M45" s="559"/>
      <c r="N45" s="629"/>
      <c r="O45" s="559"/>
      <c r="P45" s="559"/>
      <c r="Q45" s="557"/>
      <c r="R45" s="643"/>
      <c r="S45" s="635"/>
      <c r="T45" s="545"/>
      <c r="U45" s="634"/>
      <c r="V45" s="634"/>
      <c r="W45" s="646"/>
      <c r="X45" s="545"/>
      <c r="Y45" s="544"/>
      <c r="Z45" s="544"/>
      <c r="AA45" s="391" t="s">
        <v>119</v>
      </c>
      <c r="AB45" s="371">
        <f>1400000*10</f>
        <v>14000000</v>
      </c>
      <c r="AC45" s="249">
        <v>14000000</v>
      </c>
      <c r="AD45" s="370" t="s">
        <v>120</v>
      </c>
      <c r="AE45" s="401" t="s">
        <v>51</v>
      </c>
      <c r="AF45" s="543"/>
    </row>
    <row r="46" spans="1:42" s="45" customFormat="1" ht="43.5" customHeight="1">
      <c r="A46" s="564"/>
      <c r="B46" s="620"/>
      <c r="C46" s="620"/>
      <c r="D46" s="620"/>
      <c r="E46" s="624"/>
      <c r="F46" s="560" t="s">
        <v>127</v>
      </c>
      <c r="G46" s="557">
        <f>+AB46+AB47</f>
        <v>62742661</v>
      </c>
      <c r="H46" s="555">
        <v>62742661</v>
      </c>
      <c r="I46" s="615" t="s">
        <v>128</v>
      </c>
      <c r="J46" s="595"/>
      <c r="K46" s="559"/>
      <c r="L46" s="559"/>
      <c r="M46" s="559"/>
      <c r="N46" s="629"/>
      <c r="O46" s="559"/>
      <c r="P46" s="559"/>
      <c r="Q46" s="557"/>
      <c r="R46" s="643" t="s">
        <v>176</v>
      </c>
      <c r="S46" s="635" t="s">
        <v>177</v>
      </c>
      <c r="T46" s="635" t="s">
        <v>55</v>
      </c>
      <c r="U46" s="635">
        <v>15</v>
      </c>
      <c r="V46" s="635">
        <v>15</v>
      </c>
      <c r="W46" s="661" t="s">
        <v>112</v>
      </c>
      <c r="X46" s="635" t="s">
        <v>131</v>
      </c>
      <c r="Y46" s="641">
        <v>44197</v>
      </c>
      <c r="Z46" s="642">
        <v>44561</v>
      </c>
      <c r="AA46" s="391" t="s">
        <v>12</v>
      </c>
      <c r="AB46" s="371">
        <v>51542661</v>
      </c>
      <c r="AC46" s="249">
        <v>51542661</v>
      </c>
      <c r="AD46" s="370" t="s">
        <v>120</v>
      </c>
      <c r="AE46" s="401" t="s">
        <v>51</v>
      </c>
      <c r="AF46" s="543" t="s">
        <v>132</v>
      </c>
      <c r="AI46" s="374"/>
    </row>
    <row r="47" spans="1:42" s="45" customFormat="1" ht="40.5" customHeight="1">
      <c r="A47" s="564"/>
      <c r="B47" s="620"/>
      <c r="C47" s="620"/>
      <c r="D47" s="620"/>
      <c r="E47" s="624"/>
      <c r="F47" s="560"/>
      <c r="G47" s="557"/>
      <c r="H47" s="554"/>
      <c r="I47" s="617"/>
      <c r="J47" s="595"/>
      <c r="K47" s="559"/>
      <c r="L47" s="559"/>
      <c r="M47" s="559"/>
      <c r="N47" s="629"/>
      <c r="O47" s="559"/>
      <c r="P47" s="559"/>
      <c r="Q47" s="557"/>
      <c r="R47" s="643"/>
      <c r="S47" s="635"/>
      <c r="T47" s="635"/>
      <c r="U47" s="635"/>
      <c r="V47" s="635"/>
      <c r="W47" s="662"/>
      <c r="X47" s="635"/>
      <c r="Y47" s="641"/>
      <c r="Z47" s="642"/>
      <c r="AA47" s="391" t="s">
        <v>119</v>
      </c>
      <c r="AB47" s="371">
        <v>11200000</v>
      </c>
      <c r="AC47" s="249">
        <v>11200000</v>
      </c>
      <c r="AD47" s="370" t="s">
        <v>120</v>
      </c>
      <c r="AE47" s="401" t="s">
        <v>51</v>
      </c>
      <c r="AF47" s="543"/>
    </row>
    <row r="48" spans="1:42" s="45" customFormat="1" ht="111.75" customHeight="1">
      <c r="A48" s="564"/>
      <c r="B48" s="620"/>
      <c r="C48" s="620"/>
      <c r="D48" s="620"/>
      <c r="E48" s="624"/>
      <c r="F48" s="622" t="s">
        <v>133</v>
      </c>
      <c r="G48" s="557">
        <f>+AB48+AB49</f>
        <v>66833232</v>
      </c>
      <c r="H48" s="555">
        <v>66833232</v>
      </c>
      <c r="I48" s="615" t="s">
        <v>128</v>
      </c>
      <c r="J48" s="595"/>
      <c r="K48" s="559"/>
      <c r="L48" s="559"/>
      <c r="M48" s="559"/>
      <c r="N48" s="629"/>
      <c r="O48" s="559"/>
      <c r="P48" s="559"/>
      <c r="Q48" s="557"/>
      <c r="R48" s="393" t="s">
        <v>178</v>
      </c>
      <c r="S48" s="392" t="s">
        <v>179</v>
      </c>
      <c r="T48" s="391" t="s">
        <v>55</v>
      </c>
      <c r="U48" s="390">
        <v>63</v>
      </c>
      <c r="V48" s="390">
        <v>40</v>
      </c>
      <c r="W48" s="372" t="s">
        <v>180</v>
      </c>
      <c r="X48" s="391" t="s">
        <v>5</v>
      </c>
      <c r="Y48" s="400">
        <v>44200</v>
      </c>
      <c r="Z48" s="400">
        <v>44561</v>
      </c>
      <c r="AA48" s="391" t="s">
        <v>12</v>
      </c>
      <c r="AB48" s="371">
        <v>52509086</v>
      </c>
      <c r="AC48" s="249">
        <v>52509086</v>
      </c>
      <c r="AD48" s="370" t="s">
        <v>120</v>
      </c>
      <c r="AE48" s="401" t="s">
        <v>51</v>
      </c>
      <c r="AF48" s="399" t="s">
        <v>167</v>
      </c>
    </row>
    <row r="49" spans="1:32" s="45" customFormat="1" ht="89.25" customHeight="1">
      <c r="A49" s="564"/>
      <c r="B49" s="620"/>
      <c r="C49" s="620"/>
      <c r="D49" s="620"/>
      <c r="E49" s="624"/>
      <c r="F49" s="622"/>
      <c r="G49" s="557"/>
      <c r="H49" s="554"/>
      <c r="I49" s="617"/>
      <c r="J49" s="595"/>
      <c r="K49" s="559"/>
      <c r="L49" s="559"/>
      <c r="M49" s="559"/>
      <c r="N49" s="629"/>
      <c r="O49" s="559"/>
      <c r="P49" s="559"/>
      <c r="Q49" s="557"/>
      <c r="R49" s="393" t="s">
        <v>181</v>
      </c>
      <c r="S49" s="392" t="s">
        <v>182</v>
      </c>
      <c r="T49" s="391" t="s">
        <v>55</v>
      </c>
      <c r="U49" s="390">
        <v>60</v>
      </c>
      <c r="V49" s="390">
        <v>60</v>
      </c>
      <c r="W49" s="373" t="s">
        <v>112</v>
      </c>
      <c r="X49" s="391" t="s">
        <v>5</v>
      </c>
      <c r="Y49" s="400">
        <v>44200</v>
      </c>
      <c r="Z49" s="400">
        <v>44561</v>
      </c>
      <c r="AA49" s="391" t="s">
        <v>119</v>
      </c>
      <c r="AB49" s="371">
        <v>14324146</v>
      </c>
      <c r="AC49" s="249">
        <v>14324146</v>
      </c>
      <c r="AD49" s="370" t="s">
        <v>120</v>
      </c>
      <c r="AE49" s="401" t="s">
        <v>51</v>
      </c>
      <c r="AF49" s="399" t="s">
        <v>167</v>
      </c>
    </row>
    <row r="50" spans="1:32" s="45" customFormat="1" ht="35.25" customHeight="1">
      <c r="A50" s="564"/>
      <c r="B50" s="620"/>
      <c r="C50" s="620"/>
      <c r="D50" s="620"/>
      <c r="E50" s="624"/>
      <c r="F50" s="560" t="s">
        <v>183</v>
      </c>
      <c r="G50" s="557">
        <f>+AB50+AB51+AB52</f>
        <v>2821006896</v>
      </c>
      <c r="H50" s="555">
        <v>2821006896</v>
      </c>
      <c r="I50" s="615" t="s">
        <v>128</v>
      </c>
      <c r="J50" s="595"/>
      <c r="K50" s="559"/>
      <c r="L50" s="559"/>
      <c r="M50" s="559"/>
      <c r="N50" s="629"/>
      <c r="O50" s="559"/>
      <c r="P50" s="559"/>
      <c r="Q50" s="557" t="s">
        <v>34</v>
      </c>
      <c r="R50" s="643" t="s">
        <v>184</v>
      </c>
      <c r="S50" s="635" t="s">
        <v>185</v>
      </c>
      <c r="T50" s="635" t="s">
        <v>55</v>
      </c>
      <c r="U50" s="635">
        <v>393</v>
      </c>
      <c r="V50" s="635">
        <v>474</v>
      </c>
      <c r="W50" s="661" t="s">
        <v>186</v>
      </c>
      <c r="X50" s="635" t="s">
        <v>5</v>
      </c>
      <c r="Y50" s="544">
        <v>44200</v>
      </c>
      <c r="Z50" s="544">
        <v>44561</v>
      </c>
      <c r="AA50" s="391" t="s">
        <v>12</v>
      </c>
      <c r="AB50" s="371">
        <v>59935700</v>
      </c>
      <c r="AC50" s="249">
        <v>59935700</v>
      </c>
      <c r="AD50" s="370" t="s">
        <v>120</v>
      </c>
      <c r="AE50" s="401" t="s">
        <v>51</v>
      </c>
      <c r="AF50" s="543" t="s">
        <v>167</v>
      </c>
    </row>
    <row r="51" spans="1:32" s="45" customFormat="1" ht="34.5" customHeight="1">
      <c r="A51" s="564"/>
      <c r="B51" s="620"/>
      <c r="C51" s="620"/>
      <c r="D51" s="620"/>
      <c r="E51" s="624"/>
      <c r="F51" s="560"/>
      <c r="G51" s="557"/>
      <c r="H51" s="553"/>
      <c r="I51" s="616"/>
      <c r="J51" s="595"/>
      <c r="K51" s="559"/>
      <c r="L51" s="559"/>
      <c r="M51" s="559"/>
      <c r="N51" s="629"/>
      <c r="O51" s="559"/>
      <c r="P51" s="559"/>
      <c r="Q51" s="557"/>
      <c r="R51" s="643"/>
      <c r="S51" s="635"/>
      <c r="T51" s="635"/>
      <c r="U51" s="635"/>
      <c r="V51" s="635"/>
      <c r="W51" s="663"/>
      <c r="X51" s="635"/>
      <c r="Y51" s="544"/>
      <c r="Z51" s="544"/>
      <c r="AA51" s="391" t="s">
        <v>119</v>
      </c>
      <c r="AB51" s="371">
        <f>1400000*59</f>
        <v>82600000</v>
      </c>
      <c r="AC51" s="249">
        <v>82600000</v>
      </c>
      <c r="AD51" s="370" t="s">
        <v>120</v>
      </c>
      <c r="AE51" s="401" t="s">
        <v>51</v>
      </c>
      <c r="AF51" s="543"/>
    </row>
    <row r="52" spans="1:32" s="45" customFormat="1" ht="35.25" customHeight="1">
      <c r="A52" s="564"/>
      <c r="B52" s="620"/>
      <c r="C52" s="620"/>
      <c r="D52" s="620"/>
      <c r="E52" s="624"/>
      <c r="F52" s="560"/>
      <c r="G52" s="557"/>
      <c r="H52" s="554"/>
      <c r="I52" s="617"/>
      <c r="J52" s="595"/>
      <c r="K52" s="559"/>
      <c r="L52" s="559"/>
      <c r="M52" s="559"/>
      <c r="N52" s="629"/>
      <c r="O52" s="559"/>
      <c r="P52" s="559"/>
      <c r="Q52" s="557"/>
      <c r="R52" s="643"/>
      <c r="S52" s="635"/>
      <c r="T52" s="635"/>
      <c r="U52" s="635"/>
      <c r="V52" s="635"/>
      <c r="W52" s="662"/>
      <c r="X52" s="635"/>
      <c r="Y52" s="544"/>
      <c r="Z52" s="544"/>
      <c r="AA52" s="391" t="s">
        <v>15</v>
      </c>
      <c r="AB52" s="371">
        <v>2678471196</v>
      </c>
      <c r="AC52" s="249">
        <v>2678471196</v>
      </c>
      <c r="AD52" s="370" t="s">
        <v>120</v>
      </c>
      <c r="AE52" s="401" t="s">
        <v>51</v>
      </c>
      <c r="AF52" s="543"/>
    </row>
    <row r="53" spans="1:32" s="45" customFormat="1" ht="34.5" customHeight="1">
      <c r="A53" s="564"/>
      <c r="B53" s="620"/>
      <c r="C53" s="620"/>
      <c r="D53" s="620"/>
      <c r="E53" s="624"/>
      <c r="F53" s="560" t="s">
        <v>187</v>
      </c>
      <c r="G53" s="557">
        <f>+AB53+AB54+AB55</f>
        <v>2448651771</v>
      </c>
      <c r="H53" s="555">
        <v>2448651771</v>
      </c>
      <c r="I53" s="615" t="s">
        <v>128</v>
      </c>
      <c r="J53" s="595"/>
      <c r="K53" s="559"/>
      <c r="L53" s="559"/>
      <c r="M53" s="559"/>
      <c r="N53" s="629"/>
      <c r="O53" s="559"/>
      <c r="P53" s="559"/>
      <c r="Q53" s="557"/>
      <c r="R53" s="643" t="s">
        <v>184</v>
      </c>
      <c r="S53" s="635" t="s">
        <v>188</v>
      </c>
      <c r="T53" s="635" t="s">
        <v>55</v>
      </c>
      <c r="U53" s="635">
        <v>245</v>
      </c>
      <c r="V53" s="635">
        <v>324</v>
      </c>
      <c r="W53" s="661" t="s">
        <v>189</v>
      </c>
      <c r="X53" s="635" t="s">
        <v>5</v>
      </c>
      <c r="Y53" s="544">
        <v>44200</v>
      </c>
      <c r="Z53" s="544">
        <v>44561</v>
      </c>
      <c r="AA53" s="391" t="s">
        <v>12</v>
      </c>
      <c r="AB53" s="371">
        <v>1541828035</v>
      </c>
      <c r="AC53" s="249">
        <v>1541828035</v>
      </c>
      <c r="AD53" s="370" t="s">
        <v>120</v>
      </c>
      <c r="AE53" s="401" t="s">
        <v>51</v>
      </c>
      <c r="AF53" s="543" t="s">
        <v>167</v>
      </c>
    </row>
    <row r="54" spans="1:32" s="45" customFormat="1" ht="42" customHeight="1">
      <c r="A54" s="564"/>
      <c r="B54" s="620"/>
      <c r="C54" s="620"/>
      <c r="D54" s="620"/>
      <c r="E54" s="624"/>
      <c r="F54" s="560"/>
      <c r="G54" s="557"/>
      <c r="H54" s="553"/>
      <c r="I54" s="616"/>
      <c r="J54" s="595"/>
      <c r="K54" s="559"/>
      <c r="L54" s="559"/>
      <c r="M54" s="559"/>
      <c r="N54" s="629"/>
      <c r="O54" s="559"/>
      <c r="P54" s="559"/>
      <c r="Q54" s="557"/>
      <c r="R54" s="643"/>
      <c r="S54" s="635"/>
      <c r="T54" s="635"/>
      <c r="U54" s="635"/>
      <c r="V54" s="635"/>
      <c r="W54" s="663"/>
      <c r="X54" s="635"/>
      <c r="Y54" s="544"/>
      <c r="Z54" s="544"/>
      <c r="AA54" s="391" t="s">
        <v>119</v>
      </c>
      <c r="AB54" s="371">
        <f>1400000*10</f>
        <v>14000000</v>
      </c>
      <c r="AC54" s="249">
        <v>14000000</v>
      </c>
      <c r="AD54" s="370" t="s">
        <v>120</v>
      </c>
      <c r="AE54" s="401" t="s">
        <v>51</v>
      </c>
      <c r="AF54" s="543"/>
    </row>
    <row r="55" spans="1:32" s="45" customFormat="1" ht="45.75" customHeight="1">
      <c r="A55" s="564"/>
      <c r="B55" s="620"/>
      <c r="C55" s="620"/>
      <c r="D55" s="620"/>
      <c r="E55" s="624"/>
      <c r="F55" s="560"/>
      <c r="G55" s="557"/>
      <c r="H55" s="554"/>
      <c r="I55" s="617"/>
      <c r="J55" s="595"/>
      <c r="K55" s="559"/>
      <c r="L55" s="559"/>
      <c r="M55" s="559"/>
      <c r="N55" s="629"/>
      <c r="O55" s="559"/>
      <c r="P55" s="559"/>
      <c r="Q55" s="557"/>
      <c r="R55" s="643"/>
      <c r="S55" s="635"/>
      <c r="T55" s="635"/>
      <c r="U55" s="635"/>
      <c r="V55" s="635"/>
      <c r="W55" s="662"/>
      <c r="X55" s="635"/>
      <c r="Y55" s="544"/>
      <c r="Z55" s="544"/>
      <c r="AA55" s="391" t="s">
        <v>15</v>
      </c>
      <c r="AB55" s="371">
        <v>892823736</v>
      </c>
      <c r="AC55" s="249">
        <v>892823736</v>
      </c>
      <c r="AD55" s="370" t="s">
        <v>120</v>
      </c>
      <c r="AE55" s="401" t="s">
        <v>51</v>
      </c>
      <c r="AF55" s="543"/>
    </row>
    <row r="56" spans="1:32" s="45" customFormat="1" ht="63.75">
      <c r="A56" s="564"/>
      <c r="B56" s="620"/>
      <c r="C56" s="620"/>
      <c r="D56" s="620"/>
      <c r="E56" s="624"/>
      <c r="F56" s="560" t="s">
        <v>190</v>
      </c>
      <c r="G56" s="557">
        <f>+AB56+AB57+AB58</f>
        <v>3021571194</v>
      </c>
      <c r="H56" s="555">
        <v>3021571194</v>
      </c>
      <c r="I56" s="615" t="s">
        <v>128</v>
      </c>
      <c r="J56" s="595"/>
      <c r="K56" s="559"/>
      <c r="L56" s="559"/>
      <c r="M56" s="559"/>
      <c r="N56" s="629"/>
      <c r="O56" s="559"/>
      <c r="P56" s="559"/>
      <c r="Q56" s="557"/>
      <c r="R56" s="393" t="s">
        <v>191</v>
      </c>
      <c r="S56" s="391" t="s">
        <v>192</v>
      </c>
      <c r="T56" s="391" t="s">
        <v>55</v>
      </c>
      <c r="U56" s="390">
        <v>76</v>
      </c>
      <c r="V56" s="390">
        <v>58</v>
      </c>
      <c r="W56" s="372" t="s">
        <v>193</v>
      </c>
      <c r="X56" s="391" t="s">
        <v>5</v>
      </c>
      <c r="Y56" s="400">
        <v>44200</v>
      </c>
      <c r="Z56" s="400">
        <v>44561</v>
      </c>
      <c r="AA56" s="391" t="s">
        <v>12</v>
      </c>
      <c r="AB56" s="371">
        <v>218500000</v>
      </c>
      <c r="AC56" s="249">
        <v>218500000</v>
      </c>
      <c r="AD56" s="370" t="s">
        <v>120</v>
      </c>
      <c r="AE56" s="401" t="s">
        <v>51</v>
      </c>
      <c r="AF56" s="399" t="s">
        <v>167</v>
      </c>
    </row>
    <row r="57" spans="1:32" s="45" customFormat="1" ht="33" customHeight="1">
      <c r="A57" s="564"/>
      <c r="B57" s="620"/>
      <c r="C57" s="620"/>
      <c r="D57" s="620"/>
      <c r="E57" s="624"/>
      <c r="F57" s="560"/>
      <c r="G57" s="557"/>
      <c r="H57" s="553"/>
      <c r="I57" s="616"/>
      <c r="J57" s="595"/>
      <c r="K57" s="559"/>
      <c r="L57" s="559"/>
      <c r="M57" s="559"/>
      <c r="N57" s="629"/>
      <c r="O57" s="559"/>
      <c r="P57" s="559"/>
      <c r="Q57" s="557"/>
      <c r="R57" s="550" t="s">
        <v>194</v>
      </c>
      <c r="S57" s="635" t="s">
        <v>195</v>
      </c>
      <c r="T57" s="635" t="s">
        <v>55</v>
      </c>
      <c r="U57" s="634">
        <v>27500</v>
      </c>
      <c r="V57" s="634">
        <v>27500</v>
      </c>
      <c r="W57" s="653" t="s">
        <v>112</v>
      </c>
      <c r="X57" s="635" t="s">
        <v>5</v>
      </c>
      <c r="Y57" s="544">
        <v>44200</v>
      </c>
      <c r="Z57" s="544">
        <v>44561</v>
      </c>
      <c r="AA57" s="391" t="s">
        <v>119</v>
      </c>
      <c r="AB57" s="371">
        <f>1400000*89</f>
        <v>124600000</v>
      </c>
      <c r="AC57" s="249">
        <v>124600000</v>
      </c>
      <c r="AD57" s="370" t="s">
        <v>120</v>
      </c>
      <c r="AE57" s="401" t="s">
        <v>51</v>
      </c>
      <c r="AF57" s="543" t="s">
        <v>167</v>
      </c>
    </row>
    <row r="58" spans="1:32" s="45" customFormat="1" ht="32.25" customHeight="1">
      <c r="A58" s="564"/>
      <c r="B58" s="620"/>
      <c r="C58" s="620"/>
      <c r="D58" s="620"/>
      <c r="E58" s="624"/>
      <c r="F58" s="560"/>
      <c r="G58" s="557"/>
      <c r="H58" s="554"/>
      <c r="I58" s="617"/>
      <c r="J58" s="595"/>
      <c r="K58" s="559"/>
      <c r="L58" s="559"/>
      <c r="M58" s="559"/>
      <c r="N58" s="629"/>
      <c r="O58" s="559"/>
      <c r="P58" s="559"/>
      <c r="Q58" s="557"/>
      <c r="R58" s="550"/>
      <c r="S58" s="635"/>
      <c r="T58" s="635"/>
      <c r="U58" s="634"/>
      <c r="V58" s="634"/>
      <c r="W58" s="655"/>
      <c r="X58" s="635"/>
      <c r="Y58" s="544"/>
      <c r="Z58" s="544"/>
      <c r="AA58" s="391" t="s">
        <v>15</v>
      </c>
      <c r="AB58" s="371">
        <v>2678471194</v>
      </c>
      <c r="AC58" s="249">
        <v>2678471194</v>
      </c>
      <c r="AD58" s="370" t="s">
        <v>120</v>
      </c>
      <c r="AE58" s="401" t="s">
        <v>51</v>
      </c>
      <c r="AF58" s="543"/>
    </row>
    <row r="59" spans="1:32" s="45" customFormat="1" ht="68.25" customHeight="1">
      <c r="A59" s="564"/>
      <c r="B59" s="620"/>
      <c r="C59" s="620"/>
      <c r="D59" s="620"/>
      <c r="E59" s="624"/>
      <c r="F59" s="560" t="s">
        <v>158</v>
      </c>
      <c r="G59" s="557">
        <f>+AB59+AB60</f>
        <v>1218797500</v>
      </c>
      <c r="H59" s="555">
        <v>1218797500</v>
      </c>
      <c r="I59" s="615" t="s">
        <v>128</v>
      </c>
      <c r="J59" s="595"/>
      <c r="K59" s="559"/>
      <c r="L59" s="559"/>
      <c r="M59" s="559"/>
      <c r="N59" s="629"/>
      <c r="O59" s="559"/>
      <c r="P59" s="559"/>
      <c r="Q59" s="557"/>
      <c r="R59" s="393" t="s">
        <v>196</v>
      </c>
      <c r="S59" s="391" t="s">
        <v>197</v>
      </c>
      <c r="T59" s="391" t="s">
        <v>55</v>
      </c>
      <c r="U59" s="390">
        <v>1800</v>
      </c>
      <c r="V59" s="390">
        <v>4000</v>
      </c>
      <c r="W59" s="372" t="s">
        <v>198</v>
      </c>
      <c r="X59" s="391" t="s">
        <v>5</v>
      </c>
      <c r="Y59" s="400">
        <v>44200</v>
      </c>
      <c r="Z59" s="400">
        <v>44561</v>
      </c>
      <c r="AA59" s="391" t="s">
        <v>12</v>
      </c>
      <c r="AB59" s="371">
        <v>1204797500</v>
      </c>
      <c r="AC59" s="249">
        <v>1204797500</v>
      </c>
      <c r="AD59" s="370" t="s">
        <v>120</v>
      </c>
      <c r="AE59" s="401" t="s">
        <v>51</v>
      </c>
      <c r="AF59" s="399" t="s">
        <v>167</v>
      </c>
    </row>
    <row r="60" spans="1:32" s="45" customFormat="1" ht="51">
      <c r="A60" s="619"/>
      <c r="B60" s="621"/>
      <c r="C60" s="621"/>
      <c r="D60" s="621"/>
      <c r="E60" s="625"/>
      <c r="F60" s="626"/>
      <c r="G60" s="627"/>
      <c r="H60" s="631"/>
      <c r="I60" s="618"/>
      <c r="J60" s="632"/>
      <c r="K60" s="633"/>
      <c r="L60" s="633"/>
      <c r="M60" s="633"/>
      <c r="N60" s="630"/>
      <c r="O60" s="633"/>
      <c r="P60" s="633"/>
      <c r="Q60" s="627"/>
      <c r="R60" s="369" t="s">
        <v>159</v>
      </c>
      <c r="S60" s="494" t="s">
        <v>160</v>
      </c>
      <c r="T60" s="494" t="s">
        <v>55</v>
      </c>
      <c r="U60" s="494">
        <v>4</v>
      </c>
      <c r="V60" s="494">
        <v>4</v>
      </c>
      <c r="W60" s="406" t="s">
        <v>112</v>
      </c>
      <c r="X60" s="494" t="s">
        <v>7</v>
      </c>
      <c r="Y60" s="55">
        <v>44200</v>
      </c>
      <c r="Z60" s="55">
        <v>44561</v>
      </c>
      <c r="AA60" s="494" t="s">
        <v>119</v>
      </c>
      <c r="AB60" s="368">
        <f>1400000*10</f>
        <v>14000000</v>
      </c>
      <c r="AC60" s="250">
        <v>14000000</v>
      </c>
      <c r="AD60" s="367" t="s">
        <v>120</v>
      </c>
      <c r="AE60" s="366" t="s">
        <v>51</v>
      </c>
      <c r="AF60" s="530" t="s">
        <v>167</v>
      </c>
    </row>
    <row r="61" spans="1:32">
      <c r="G61" s="49">
        <f>+SUM(G14:G60)</f>
        <v>37250696007</v>
      </c>
      <c r="H61" s="180">
        <f>SUM(H14:H60)</f>
        <v>43787007757</v>
      </c>
      <c r="I61" s="251"/>
      <c r="AB61" s="50">
        <f>+SUM(AB14:AB60)</f>
        <v>37250696007</v>
      </c>
      <c r="AC61" s="179">
        <f>SUM(AC14:AC60)</f>
        <v>43787007757</v>
      </c>
      <c r="AD61" s="251"/>
    </row>
    <row r="62" spans="1:32">
      <c r="AB62" s="51"/>
      <c r="AC62" s="51"/>
    </row>
    <row r="65" spans="7:27" ht="25.5" customHeight="1">
      <c r="G65" s="52"/>
      <c r="H65" s="52"/>
      <c r="AA65" s="365"/>
    </row>
    <row r="66" spans="7:27" ht="25.5" customHeight="1">
      <c r="AA66" s="365"/>
    </row>
    <row r="67" spans="7:27">
      <c r="AA67" s="365"/>
    </row>
    <row r="68" spans="7:27" ht="25.5" customHeight="1">
      <c r="AA68" s="365"/>
    </row>
    <row r="69" spans="7:27">
      <c r="AA69" s="365"/>
    </row>
    <row r="70" spans="7:27" ht="25.5" customHeight="1">
      <c r="AA70" s="365"/>
    </row>
    <row r="71" spans="7:27">
      <c r="AA71" s="365"/>
    </row>
    <row r="72" spans="7:27" ht="25.5" customHeight="1">
      <c r="AA72" s="365"/>
    </row>
    <row r="73" spans="7:27" ht="25.5" customHeight="1">
      <c r="AA73" s="365"/>
    </row>
    <row r="74" spans="7:27">
      <c r="AA74" s="365"/>
    </row>
    <row r="75" spans="7:27" ht="25.5" customHeight="1">
      <c r="AA75" s="365"/>
    </row>
    <row r="76" spans="7:27" ht="25.5" customHeight="1">
      <c r="AA76" s="365"/>
    </row>
    <row r="77" spans="7:27">
      <c r="AA77" s="365"/>
    </row>
    <row r="78" spans="7:27" ht="25.5" customHeight="1">
      <c r="AA78" s="365"/>
    </row>
    <row r="79" spans="7:27" ht="25.5" customHeight="1">
      <c r="AA79" s="365"/>
    </row>
    <row r="80" spans="7:27">
      <c r="AA80" s="365"/>
    </row>
    <row r="81" spans="27:27" ht="25.5" customHeight="1">
      <c r="AA81" s="365"/>
    </row>
  </sheetData>
  <mergeCells count="297">
    <mergeCell ref="W46:W47"/>
    <mergeCell ref="W50:W52"/>
    <mergeCell ref="W53:W55"/>
    <mergeCell ref="H24:H26"/>
    <mergeCell ref="H27:H29"/>
    <mergeCell ref="H30:H32"/>
    <mergeCell ref="V57:V58"/>
    <mergeCell ref="T43:T45"/>
    <mergeCell ref="U43:U45"/>
    <mergeCell ref="H34:H36"/>
    <mergeCell ref="H38:H39"/>
    <mergeCell ref="H40:H42"/>
    <mergeCell ref="T53:T55"/>
    <mergeCell ref="U53:U55"/>
    <mergeCell ref="R46:R47"/>
    <mergeCell ref="S46:S47"/>
    <mergeCell ref="T46:T47"/>
    <mergeCell ref="Q50:Q60"/>
    <mergeCell ref="Q40:Q49"/>
    <mergeCell ref="O40:O60"/>
    <mergeCell ref="I14:I16"/>
    <mergeCell ref="I18:I19"/>
    <mergeCell ref="I20:I21"/>
    <mergeCell ref="I22:I23"/>
    <mergeCell ref="I24:I26"/>
    <mergeCell ref="I27:I29"/>
    <mergeCell ref="V20:V21"/>
    <mergeCell ref="V22:V23"/>
    <mergeCell ref="L14:L39"/>
    <mergeCell ref="M14:M39"/>
    <mergeCell ref="U22:U23"/>
    <mergeCell ref="U20:U21"/>
    <mergeCell ref="U24:U26"/>
    <mergeCell ref="R15:R16"/>
    <mergeCell ref="O14:O23"/>
    <mergeCell ref="O24:O39"/>
    <mergeCell ref="V43:V45"/>
    <mergeCell ref="V46:V47"/>
    <mergeCell ref="V50:V52"/>
    <mergeCell ref="V53:V55"/>
    <mergeCell ref="H43:H45"/>
    <mergeCell ref="H46:H47"/>
    <mergeCell ref="H48:H49"/>
    <mergeCell ref="U46:U47"/>
    <mergeCell ref="X46:X47"/>
    <mergeCell ref="R50:R52"/>
    <mergeCell ref="S50:S52"/>
    <mergeCell ref="T50:T52"/>
    <mergeCell ref="U50:U52"/>
    <mergeCell ref="P40:P60"/>
    <mergeCell ref="R57:R58"/>
    <mergeCell ref="S57:S58"/>
    <mergeCell ref="R53:R55"/>
    <mergeCell ref="S53:S55"/>
    <mergeCell ref="R43:R45"/>
    <mergeCell ref="S43:S45"/>
    <mergeCell ref="T57:T58"/>
    <mergeCell ref="U57:U58"/>
    <mergeCell ref="W57:W58"/>
    <mergeCell ref="W43:W45"/>
    <mergeCell ref="AF53:AF55"/>
    <mergeCell ref="X50:X52"/>
    <mergeCell ref="Y43:Y45"/>
    <mergeCell ref="Z43:Z45"/>
    <mergeCell ref="AF43:AF45"/>
    <mergeCell ref="Y46:Y47"/>
    <mergeCell ref="Z46:Z47"/>
    <mergeCell ref="AF46:AF47"/>
    <mergeCell ref="Z57:Z58"/>
    <mergeCell ref="AF57:AF58"/>
    <mergeCell ref="X57:X58"/>
    <mergeCell ref="Y50:Y52"/>
    <mergeCell ref="Z50:Z52"/>
    <mergeCell ref="AF50:AF52"/>
    <mergeCell ref="X53:X55"/>
    <mergeCell ref="Y53:Y55"/>
    <mergeCell ref="Z53:Z55"/>
    <mergeCell ref="X43:X45"/>
    <mergeCell ref="Y57:Y58"/>
    <mergeCell ref="Y38:Y39"/>
    <mergeCell ref="Z38:Z39"/>
    <mergeCell ref="AF38:AF39"/>
    <mergeCell ref="S38:S39"/>
    <mergeCell ref="T38:T39"/>
    <mergeCell ref="U38:U39"/>
    <mergeCell ref="X38:X39"/>
    <mergeCell ref="V38:V39"/>
    <mergeCell ref="AA40:AA41"/>
    <mergeCell ref="AB40:AB41"/>
    <mergeCell ref="AE40:AE41"/>
    <mergeCell ref="AC40:AC41"/>
    <mergeCell ref="AD40:AD41"/>
    <mergeCell ref="W38:W39"/>
    <mergeCell ref="Z27:Z29"/>
    <mergeCell ref="AF27:AF29"/>
    <mergeCell ref="S30:S36"/>
    <mergeCell ref="X30:X36"/>
    <mergeCell ref="Y30:Y36"/>
    <mergeCell ref="Z30:Z36"/>
    <mergeCell ref="AF30:AF32"/>
    <mergeCell ref="AF34:AF36"/>
    <mergeCell ref="S27:S29"/>
    <mergeCell ref="T27:T29"/>
    <mergeCell ref="U27:U29"/>
    <mergeCell ref="X27:X29"/>
    <mergeCell ref="Y27:Y29"/>
    <mergeCell ref="T30:T36"/>
    <mergeCell ref="U30:U36"/>
    <mergeCell ref="V27:V29"/>
    <mergeCell ref="V30:V36"/>
    <mergeCell ref="W27:W29"/>
    <mergeCell ref="W30:W36"/>
    <mergeCell ref="X24:X26"/>
    <mergeCell ref="Y24:Y26"/>
    <mergeCell ref="Z24:Z26"/>
    <mergeCell ref="AF24:AF26"/>
    <mergeCell ref="V24:V26"/>
    <mergeCell ref="X20:X21"/>
    <mergeCell ref="AF22:AF23"/>
    <mergeCell ref="AF20:AF21"/>
    <mergeCell ref="Y20:Y21"/>
    <mergeCell ref="Z20:Z21"/>
    <mergeCell ref="Y22:Y23"/>
    <mergeCell ref="Z22:Z23"/>
    <mergeCell ref="X22:X23"/>
    <mergeCell ref="W20:W21"/>
    <mergeCell ref="W22:W23"/>
    <mergeCell ref="W24:W26"/>
    <mergeCell ref="R27:R29"/>
    <mergeCell ref="R22:R23"/>
    <mergeCell ref="R20:R21"/>
    <mergeCell ref="S22:S23"/>
    <mergeCell ref="S20:S21"/>
    <mergeCell ref="Q20:Q32"/>
    <mergeCell ref="R30:R32"/>
    <mergeCell ref="R34:R36"/>
    <mergeCell ref="S24:S26"/>
    <mergeCell ref="N40:N60"/>
    <mergeCell ref="G56:G58"/>
    <mergeCell ref="G53:G55"/>
    <mergeCell ref="G40:G42"/>
    <mergeCell ref="G43:G45"/>
    <mergeCell ref="G46:G47"/>
    <mergeCell ref="H59:H60"/>
    <mergeCell ref="I40:I42"/>
    <mergeCell ref="I53:I55"/>
    <mergeCell ref="I56:I58"/>
    <mergeCell ref="H50:H52"/>
    <mergeCell ref="H53:H55"/>
    <mergeCell ref="H56:H58"/>
    <mergeCell ref="I43:I45"/>
    <mergeCell ref="I46:I47"/>
    <mergeCell ref="I48:I49"/>
    <mergeCell ref="I50:I52"/>
    <mergeCell ref="J40:J60"/>
    <mergeCell ref="K40:K60"/>
    <mergeCell ref="L40:L60"/>
    <mergeCell ref="M40:M60"/>
    <mergeCell ref="I59:I60"/>
    <mergeCell ref="A40:A60"/>
    <mergeCell ref="B40:B60"/>
    <mergeCell ref="C40:C60"/>
    <mergeCell ref="D40:D60"/>
    <mergeCell ref="F40:F42"/>
    <mergeCell ref="F48:F49"/>
    <mergeCell ref="F56:F58"/>
    <mergeCell ref="F43:F45"/>
    <mergeCell ref="F46:F47"/>
    <mergeCell ref="E40:E60"/>
    <mergeCell ref="F59:F60"/>
    <mergeCell ref="G59:G60"/>
    <mergeCell ref="G48:G49"/>
    <mergeCell ref="F50:F52"/>
    <mergeCell ref="G50:G52"/>
    <mergeCell ref="F53:F55"/>
    <mergeCell ref="AB2:AE2"/>
    <mergeCell ref="AB3:AE3"/>
    <mergeCell ref="AE12:AE13"/>
    <mergeCell ref="S12:S13"/>
    <mergeCell ref="P12:P13"/>
    <mergeCell ref="AA12:AA13"/>
    <mergeCell ref="AB12:AB13"/>
    <mergeCell ref="Z12:Z13"/>
    <mergeCell ref="Y12:Y13"/>
    <mergeCell ref="J11:Q11"/>
    <mergeCell ref="Q12:Q13"/>
    <mergeCell ref="N12:N13"/>
    <mergeCell ref="J12:J13"/>
    <mergeCell ref="K12:K13"/>
    <mergeCell ref="T12:T13"/>
    <mergeCell ref="U12:U13"/>
    <mergeCell ref="L12:L13"/>
    <mergeCell ref="M12:M13"/>
    <mergeCell ref="O12:O13"/>
    <mergeCell ref="AQ1:AS1"/>
    <mergeCell ref="AO2:AP2"/>
    <mergeCell ref="AQ2:AS2"/>
    <mergeCell ref="F34:F36"/>
    <mergeCell ref="G34:G36"/>
    <mergeCell ref="J14:J39"/>
    <mergeCell ref="K14:K39"/>
    <mergeCell ref="G27:G29"/>
    <mergeCell ref="G30:G32"/>
    <mergeCell ref="AO3:AP3"/>
    <mergeCell ref="AQ3:AS3"/>
    <mergeCell ref="V12:V13"/>
    <mergeCell ref="W12:W13"/>
    <mergeCell ref="AC12:AC13"/>
    <mergeCell ref="AD12:AD13"/>
    <mergeCell ref="H12:H13"/>
    <mergeCell ref="I12:I13"/>
    <mergeCell ref="AF12:AF13"/>
    <mergeCell ref="R6:AF9"/>
    <mergeCell ref="R11:AF11"/>
    <mergeCell ref="R12:R13"/>
    <mergeCell ref="X12:X13"/>
    <mergeCell ref="AO1:AP1"/>
    <mergeCell ref="AB1:AE1"/>
    <mergeCell ref="A5:B5"/>
    <mergeCell ref="C5:G5"/>
    <mergeCell ref="C6:G6"/>
    <mergeCell ref="C7:G7"/>
    <mergeCell ref="C8:G8"/>
    <mergeCell ref="A11:G11"/>
    <mergeCell ref="A8:B8"/>
    <mergeCell ref="A1:A3"/>
    <mergeCell ref="B1:C1"/>
    <mergeCell ref="B2:C2"/>
    <mergeCell ref="B3:C3"/>
    <mergeCell ref="D1:AA1"/>
    <mergeCell ref="D2:AA2"/>
    <mergeCell ref="D3:AA3"/>
    <mergeCell ref="A6:B6"/>
    <mergeCell ref="A7:B7"/>
    <mergeCell ref="B12:B13"/>
    <mergeCell ref="D12:D13"/>
    <mergeCell ref="C12:C13"/>
    <mergeCell ref="A12:A13"/>
    <mergeCell ref="A9:B9"/>
    <mergeCell ref="C9:G9"/>
    <mergeCell ref="G14:G16"/>
    <mergeCell ref="F18:F19"/>
    <mergeCell ref="G18:G19"/>
    <mergeCell ref="E12:E13"/>
    <mergeCell ref="E14:E39"/>
    <mergeCell ref="F12:F13"/>
    <mergeCell ref="G12:G13"/>
    <mergeCell ref="F24:F26"/>
    <mergeCell ref="G24:G26"/>
    <mergeCell ref="F38:F39"/>
    <mergeCell ref="G38:G39"/>
    <mergeCell ref="G22:G23"/>
    <mergeCell ref="G20:G21"/>
    <mergeCell ref="F27:F29"/>
    <mergeCell ref="F30:F32"/>
    <mergeCell ref="F14:F16"/>
    <mergeCell ref="F20:F21"/>
    <mergeCell ref="F22:F23"/>
    <mergeCell ref="A14:A39"/>
    <mergeCell ref="B14:B39"/>
    <mergeCell ref="C14:C39"/>
    <mergeCell ref="D14:D39"/>
    <mergeCell ref="R18:R19"/>
    <mergeCell ref="T18:T19"/>
    <mergeCell ref="S18:S19"/>
    <mergeCell ref="Z15:Z17"/>
    <mergeCell ref="Y15:Y17"/>
    <mergeCell ref="X15:X17"/>
    <mergeCell ref="U15:U17"/>
    <mergeCell ref="H14:H16"/>
    <mergeCell ref="H18:H19"/>
    <mergeCell ref="Q14:Q19"/>
    <mergeCell ref="N14:N39"/>
    <mergeCell ref="H20:H21"/>
    <mergeCell ref="H22:H23"/>
    <mergeCell ref="I34:I36"/>
    <mergeCell ref="I38:I39"/>
    <mergeCell ref="P14:P39"/>
    <mergeCell ref="S15:S16"/>
    <mergeCell ref="I30:I32"/>
    <mergeCell ref="T22:T23"/>
    <mergeCell ref="T20:T21"/>
    <mergeCell ref="T24:T26"/>
    <mergeCell ref="R38:R39"/>
    <mergeCell ref="Q33:Q39"/>
    <mergeCell ref="R24:R26"/>
    <mergeCell ref="AF14:AF16"/>
    <mergeCell ref="AF18:AF19"/>
    <mergeCell ref="Z18:Z19"/>
    <mergeCell ref="Y18:Y19"/>
    <mergeCell ref="X18:X19"/>
    <mergeCell ref="U18:U19"/>
    <mergeCell ref="V15:V17"/>
    <mergeCell ref="V18:V19"/>
    <mergeCell ref="T15:T17"/>
    <mergeCell ref="W15:W17"/>
    <mergeCell ref="W18:W19"/>
  </mergeCells>
  <pageMargins left="0.31496062992125984" right="0.31496062992125984" top="0.35433070866141736" bottom="0.35433070866141736" header="0.11811023622047245" footer="0.11811023622047245"/>
  <pageSetup scale="23" orientation="landscape" r:id="rId1"/>
  <colBreaks count="1" manualBreakCount="1">
    <brk id="35" max="65" man="1"/>
  </col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'C:\Users\USUARIO\AppData\Local\Microsoft\Windows\INetCache\Content.Outlook\B00EKN5J\[DEST-F-003-Forma-PARA-FORMULACIÓN-DE-PLAN-DE-ACCIÓN FINAL FINAL (3).xlsx]Hoja2'!#REF!</xm:f>
          </x14:formula1>
          <xm:sqref>Q20 Q33 Q14 O14:P15 O24</xm:sqref>
        </x14:dataValidation>
        <x14:dataValidation type="list" allowBlank="1" showInputMessage="1" showErrorMessage="1" xr:uid="{00000000-0002-0000-0100-000001000000}">
          <x14:formula1>
            <xm:f>'C:\Users\Mario\Downloads\[SSJ- Cadena de Valor.xlsx]Hoja2'!#REF!</xm:f>
          </x14:formula1>
          <xm:sqref>T24 X18 L14:L39 T27:T30 X27:X30 X37:X38 T37:T38 X22 X24 T22 T14:T15 X14:X15 N14:N39 T18</xm:sqref>
        </x14:dataValidation>
        <x14:dataValidation type="list" allowBlank="1" showInputMessage="1" showErrorMessage="1" xr:uid="{00000000-0002-0000-0100-000002000000}">
          <x14:formula1>
            <xm:f>'[FORMATO_PLAN DE ACCION_2021 (3).xlsx]Hoja2'!#REF!</xm:f>
          </x14:formula1>
          <xm:sqref>J14:K15 M14:M15 T48:T60 AA14 AA40 AE42:AE60 AA58:AA59 J40:N40 T40:T43 X40:X43 AA24 AA26:AA27 AA29:AA30 AA43:AA44 AA16:AA19 AA48 AA50 AA52:AA53 AA55:AA56 AA22 AA36:AA38 X48:X60 AA32:AA34 AE14:AE40</xm:sqref>
        </x14:dataValidation>
        <x14:dataValidation type="list" allowBlank="1" showInputMessage="1" showErrorMessage="1" xr:uid="{00000000-0002-0000-0100-000003000000}">
          <x14:formula1>
            <xm:f>'C:\Users\alexa\Downloads\[FORMATO_PLAN DE ACCION_2021.xlsx]Hoja2'!#REF!</xm:f>
          </x14:formula1>
          <xm:sqref>O40:P40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AK123"/>
  <sheetViews>
    <sheetView topLeftCell="V22" zoomScale="90" zoomScaleNormal="90" workbookViewId="0">
      <selection activeCell="W23" sqref="W23:W24"/>
    </sheetView>
  </sheetViews>
  <sheetFormatPr defaultColWidth="8.85546875" defaultRowHeight="12.75"/>
  <cols>
    <col min="1" max="2" width="26.7109375" style="17" customWidth="1"/>
    <col min="3" max="3" width="22.85546875" style="17" customWidth="1"/>
    <col min="4" max="5" width="13.85546875" style="262" customWidth="1"/>
    <col min="6" max="6" width="28.140625" style="262" customWidth="1"/>
    <col min="7" max="7" width="47.42578125" style="17" customWidth="1"/>
    <col min="8" max="8" width="27.7109375" style="42" customWidth="1"/>
    <col min="9" max="9" width="28.28515625" style="42" customWidth="1"/>
    <col min="10" max="10" width="58" style="42" customWidth="1"/>
    <col min="11" max="12" width="18.42578125" style="17" customWidth="1"/>
    <col min="13" max="13" width="13.85546875" style="17" customWidth="1"/>
    <col min="14" max="14" width="22" style="17" customWidth="1"/>
    <col min="15" max="15" width="29.140625" style="17" customWidth="1"/>
    <col min="16" max="16" width="28.85546875" style="17" customWidth="1"/>
    <col min="17" max="17" width="28" style="17" customWidth="1"/>
    <col min="18" max="18" width="13.85546875" style="17" customWidth="1"/>
    <col min="19" max="19" width="60.5703125" style="18" customWidth="1"/>
    <col min="20" max="20" width="45.42578125" style="305" customWidth="1"/>
    <col min="21" max="21" width="12.7109375" style="305" customWidth="1"/>
    <col min="22" max="22" width="22.5703125" style="305" customWidth="1"/>
    <col min="23" max="23" width="27.5703125" style="276" customWidth="1"/>
    <col min="24" max="24" width="149.5703125" style="305" customWidth="1"/>
    <col min="25" max="25" width="37" style="305" customWidth="1"/>
    <col min="26" max="26" width="23.140625" style="305" customWidth="1"/>
    <col min="27" max="27" width="17.42578125" style="305" customWidth="1"/>
    <col min="28" max="28" width="21.140625" style="305" customWidth="1"/>
    <col min="29" max="30" width="27" style="58" customWidth="1"/>
    <col min="31" max="31" width="53.85546875" style="58" customWidth="1"/>
    <col min="32" max="32" width="22.7109375" style="305" customWidth="1"/>
    <col min="33" max="33" width="53.7109375" style="304" customWidth="1"/>
    <col min="34" max="34" width="8.85546875" style="17"/>
    <col min="35" max="35" width="32.5703125" style="17" customWidth="1"/>
    <col min="36" max="16384" width="8.85546875" style="17"/>
  </cols>
  <sheetData>
    <row r="1" spans="1:37" s="106" customFormat="1" ht="24" customHeight="1">
      <c r="A1" s="814"/>
      <c r="B1" s="584" t="s">
        <v>57</v>
      </c>
      <c r="C1" s="584"/>
      <c r="D1" s="585" t="s">
        <v>58</v>
      </c>
      <c r="E1" s="586"/>
      <c r="F1" s="586"/>
      <c r="G1" s="586"/>
      <c r="H1" s="586"/>
      <c r="I1" s="586"/>
      <c r="J1" s="586"/>
      <c r="K1" s="586"/>
      <c r="L1" s="586"/>
      <c r="M1" s="586"/>
      <c r="N1" s="586"/>
      <c r="O1" s="586"/>
      <c r="P1" s="586"/>
      <c r="Q1" s="586"/>
      <c r="R1" s="586"/>
      <c r="S1" s="586"/>
      <c r="T1" s="586"/>
      <c r="U1" s="586"/>
      <c r="V1" s="586"/>
      <c r="W1" s="586"/>
      <c r="X1" s="586"/>
      <c r="Y1" s="586"/>
      <c r="Z1" s="586"/>
      <c r="AA1" s="586"/>
      <c r="AB1" s="587"/>
      <c r="AC1" s="605" t="s">
        <v>59</v>
      </c>
      <c r="AD1" s="606"/>
      <c r="AE1" s="606"/>
      <c r="AF1" s="607"/>
      <c r="AG1" s="490" t="s">
        <v>60</v>
      </c>
      <c r="AH1" s="486"/>
      <c r="AI1" s="817"/>
      <c r="AJ1" s="817"/>
      <c r="AK1" s="817"/>
    </row>
    <row r="2" spans="1:37" s="106" customFormat="1" ht="24" customHeight="1">
      <c r="A2" s="815"/>
      <c r="B2" s="584" t="s">
        <v>61</v>
      </c>
      <c r="C2" s="584"/>
      <c r="D2" s="588" t="s">
        <v>62</v>
      </c>
      <c r="E2" s="589"/>
      <c r="F2" s="589"/>
      <c r="G2" s="589"/>
      <c r="H2" s="589"/>
      <c r="I2" s="589"/>
      <c r="J2" s="589"/>
      <c r="K2" s="589"/>
      <c r="L2" s="589"/>
      <c r="M2" s="589"/>
      <c r="N2" s="589"/>
      <c r="O2" s="589"/>
      <c r="P2" s="589"/>
      <c r="Q2" s="589"/>
      <c r="R2" s="589"/>
      <c r="S2" s="589"/>
      <c r="T2" s="589"/>
      <c r="U2" s="589"/>
      <c r="V2" s="589"/>
      <c r="W2" s="589"/>
      <c r="X2" s="589"/>
      <c r="Y2" s="589"/>
      <c r="Z2" s="589"/>
      <c r="AA2" s="589"/>
      <c r="AB2" s="590"/>
      <c r="AC2" s="605" t="s">
        <v>63</v>
      </c>
      <c r="AD2" s="606"/>
      <c r="AE2" s="606"/>
      <c r="AF2" s="607"/>
      <c r="AG2" s="490">
        <v>1</v>
      </c>
      <c r="AH2" s="486"/>
      <c r="AI2" s="811"/>
      <c r="AJ2" s="811"/>
      <c r="AK2" s="811"/>
    </row>
    <row r="3" spans="1:37" s="106" customFormat="1" ht="24" customHeight="1">
      <c r="A3" s="816"/>
      <c r="B3" s="584" t="s">
        <v>64</v>
      </c>
      <c r="C3" s="584"/>
      <c r="D3" s="588" t="s">
        <v>199</v>
      </c>
      <c r="E3" s="589"/>
      <c r="F3" s="589"/>
      <c r="G3" s="589"/>
      <c r="H3" s="589"/>
      <c r="I3" s="589"/>
      <c r="J3" s="589"/>
      <c r="K3" s="589"/>
      <c r="L3" s="589"/>
      <c r="M3" s="589"/>
      <c r="N3" s="589"/>
      <c r="O3" s="589"/>
      <c r="P3" s="589"/>
      <c r="Q3" s="589"/>
      <c r="R3" s="589"/>
      <c r="S3" s="589"/>
      <c r="T3" s="589"/>
      <c r="U3" s="589"/>
      <c r="V3" s="589"/>
      <c r="W3" s="589"/>
      <c r="X3" s="589"/>
      <c r="Y3" s="589"/>
      <c r="Z3" s="589"/>
      <c r="AA3" s="589"/>
      <c r="AB3" s="590"/>
      <c r="AC3" s="605" t="s">
        <v>66</v>
      </c>
      <c r="AD3" s="606"/>
      <c r="AE3" s="606"/>
      <c r="AF3" s="607"/>
      <c r="AG3" s="107">
        <v>43767</v>
      </c>
      <c r="AH3" s="486"/>
      <c r="AI3" s="813"/>
      <c r="AJ3" s="811"/>
      <c r="AK3" s="811"/>
    </row>
    <row r="4" spans="1:37" ht="18" customHeight="1">
      <c r="A4" s="36"/>
      <c r="B4" s="36"/>
      <c r="C4" s="36"/>
      <c r="D4" s="259"/>
      <c r="E4" s="259"/>
      <c r="F4" s="259"/>
      <c r="G4" s="36"/>
      <c r="H4" s="57"/>
      <c r="I4" s="57"/>
      <c r="J4" s="57"/>
      <c r="K4" s="36"/>
      <c r="L4" s="36"/>
      <c r="M4" s="36"/>
      <c r="N4" s="36"/>
      <c r="O4" s="36"/>
      <c r="P4" s="36"/>
      <c r="Q4" s="36"/>
      <c r="R4" s="36"/>
      <c r="S4" s="36"/>
      <c r="T4" s="36"/>
      <c r="U4" s="36"/>
      <c r="V4" s="36"/>
      <c r="W4" s="36"/>
      <c r="X4" s="36"/>
      <c r="Y4" s="36"/>
      <c r="Z4" s="36"/>
      <c r="AA4" s="36"/>
      <c r="AB4" s="36"/>
      <c r="AF4" s="465"/>
      <c r="AG4" s="59"/>
    </row>
    <row r="5" spans="1:37" ht="18" customHeight="1">
      <c r="A5" s="569" t="s">
        <v>67</v>
      </c>
      <c r="B5" s="570"/>
      <c r="C5" s="578">
        <v>2021</v>
      </c>
      <c r="D5" s="578"/>
      <c r="E5" s="578"/>
      <c r="F5" s="578"/>
      <c r="G5" s="578"/>
      <c r="H5" s="578"/>
      <c r="I5" s="535"/>
      <c r="J5" s="535"/>
      <c r="K5" s="260"/>
      <c r="L5" s="260"/>
      <c r="M5" s="133"/>
      <c r="N5" s="133"/>
      <c r="O5" s="133"/>
      <c r="P5" s="133"/>
      <c r="Q5" s="133"/>
      <c r="R5" s="133"/>
      <c r="S5" s="36"/>
      <c r="T5" s="36"/>
      <c r="U5" s="36"/>
      <c r="V5" s="36"/>
      <c r="W5" s="36"/>
      <c r="X5" s="36"/>
      <c r="Y5" s="36"/>
      <c r="Z5" s="36"/>
      <c r="AA5" s="36"/>
      <c r="AB5" s="36"/>
      <c r="AF5" s="465"/>
      <c r="AG5" s="59"/>
    </row>
    <row r="6" spans="1:37" ht="18" customHeight="1">
      <c r="A6" s="569" t="s">
        <v>68</v>
      </c>
      <c r="B6" s="570"/>
      <c r="C6" s="571" t="s">
        <v>69</v>
      </c>
      <c r="D6" s="571"/>
      <c r="E6" s="571"/>
      <c r="F6" s="571"/>
      <c r="G6" s="571"/>
      <c r="H6" s="571"/>
      <c r="I6" s="207"/>
      <c r="J6" s="207"/>
      <c r="K6" s="260"/>
      <c r="L6" s="260"/>
      <c r="M6" s="133"/>
      <c r="N6" s="133"/>
      <c r="O6" s="133"/>
      <c r="P6" s="133"/>
      <c r="Q6" s="133"/>
      <c r="R6" s="133"/>
      <c r="S6" s="603"/>
      <c r="T6" s="603"/>
      <c r="U6" s="603"/>
      <c r="V6" s="603"/>
      <c r="W6" s="603"/>
      <c r="X6" s="603"/>
      <c r="Y6" s="603"/>
      <c r="Z6" s="603"/>
      <c r="AA6" s="603"/>
      <c r="AB6" s="603"/>
      <c r="AC6" s="603"/>
      <c r="AD6" s="603"/>
      <c r="AE6" s="603"/>
      <c r="AF6" s="603"/>
      <c r="AG6" s="603"/>
    </row>
    <row r="7" spans="1:37" ht="18" customHeight="1">
      <c r="A7" s="569" t="s">
        <v>70</v>
      </c>
      <c r="B7" s="570"/>
      <c r="C7" s="580">
        <v>2020011000016</v>
      </c>
      <c r="D7" s="580"/>
      <c r="E7" s="580"/>
      <c r="F7" s="580"/>
      <c r="G7" s="580"/>
      <c r="H7" s="580"/>
      <c r="I7" s="206"/>
      <c r="J7" s="206"/>
      <c r="K7" s="261"/>
      <c r="L7" s="261"/>
      <c r="M7" s="133"/>
      <c r="N7" s="133"/>
      <c r="O7" s="133"/>
      <c r="P7" s="133"/>
      <c r="Q7" s="133"/>
      <c r="R7" s="133"/>
      <c r="S7" s="603"/>
      <c r="T7" s="603"/>
      <c r="U7" s="603"/>
      <c r="V7" s="603"/>
      <c r="W7" s="603"/>
      <c r="X7" s="603"/>
      <c r="Y7" s="603"/>
      <c r="Z7" s="603"/>
      <c r="AA7" s="603"/>
      <c r="AB7" s="603"/>
      <c r="AC7" s="603"/>
      <c r="AD7" s="603"/>
      <c r="AE7" s="603"/>
      <c r="AF7" s="603"/>
      <c r="AG7" s="603"/>
    </row>
    <row r="8" spans="1:37" ht="18" customHeight="1">
      <c r="A8" s="569" t="s">
        <v>71</v>
      </c>
      <c r="B8" s="570"/>
      <c r="C8" s="571" t="s">
        <v>72</v>
      </c>
      <c r="D8" s="571"/>
      <c r="E8" s="571"/>
      <c r="F8" s="571"/>
      <c r="G8" s="571"/>
      <c r="H8" s="571"/>
      <c r="I8" s="207"/>
      <c r="J8" s="207"/>
      <c r="K8" s="260"/>
      <c r="L8" s="260"/>
      <c r="M8" s="133"/>
      <c r="N8" s="133"/>
      <c r="O8" s="133"/>
      <c r="P8" s="133"/>
      <c r="Q8" s="133"/>
      <c r="R8" s="133"/>
      <c r="S8" s="603"/>
      <c r="T8" s="603"/>
      <c r="U8" s="603"/>
      <c r="V8" s="603"/>
      <c r="W8" s="603"/>
      <c r="X8" s="603"/>
      <c r="Y8" s="603"/>
      <c r="Z8" s="603"/>
      <c r="AA8" s="603"/>
      <c r="AB8" s="603"/>
      <c r="AC8" s="603"/>
      <c r="AD8" s="603"/>
      <c r="AE8" s="603"/>
      <c r="AF8" s="603"/>
      <c r="AG8" s="603"/>
    </row>
    <row r="9" spans="1:37" ht="18" customHeight="1">
      <c r="A9" s="812" t="s">
        <v>73</v>
      </c>
      <c r="B9" s="812"/>
      <c r="C9" s="571" t="s">
        <v>74</v>
      </c>
      <c r="D9" s="571"/>
      <c r="E9" s="571"/>
      <c r="F9" s="571"/>
      <c r="G9" s="571"/>
      <c r="H9" s="571"/>
      <c r="I9" s="207"/>
      <c r="J9" s="207"/>
      <c r="K9" s="260"/>
      <c r="L9" s="260"/>
      <c r="M9" s="133"/>
      <c r="N9" s="133"/>
      <c r="O9" s="133"/>
      <c r="P9" s="133"/>
      <c r="Q9" s="133"/>
      <c r="R9" s="133"/>
      <c r="S9" s="603"/>
      <c r="T9" s="603"/>
      <c r="U9" s="603"/>
      <c r="V9" s="603"/>
      <c r="W9" s="603"/>
      <c r="X9" s="603"/>
      <c r="Y9" s="603"/>
      <c r="Z9" s="603"/>
      <c r="AA9" s="603"/>
      <c r="AB9" s="603"/>
      <c r="AC9" s="603"/>
      <c r="AD9" s="603"/>
      <c r="AE9" s="603"/>
      <c r="AF9" s="603"/>
      <c r="AG9" s="603"/>
    </row>
    <row r="10" spans="1:37" ht="21.75" customHeight="1">
      <c r="A10" s="97"/>
      <c r="B10" s="97"/>
      <c r="C10" s="414"/>
      <c r="G10" s="414"/>
      <c r="H10" s="60"/>
      <c r="I10" s="60"/>
      <c r="J10" s="60"/>
      <c r="K10" s="414"/>
      <c r="L10" s="414"/>
      <c r="M10" s="414"/>
      <c r="N10" s="414"/>
      <c r="O10" s="414"/>
      <c r="P10" s="414"/>
      <c r="Q10" s="414"/>
      <c r="R10" s="414"/>
      <c r="S10" s="414"/>
      <c r="T10" s="414"/>
      <c r="U10" s="414"/>
      <c r="V10" s="414"/>
      <c r="W10" s="64"/>
      <c r="X10" s="414"/>
      <c r="Y10" s="465"/>
      <c r="Z10" s="465"/>
      <c r="AA10" s="465"/>
      <c r="AB10" s="465"/>
      <c r="AF10" s="465"/>
      <c r="AG10" s="465"/>
    </row>
    <row r="11" spans="1:37" ht="40.5" customHeight="1">
      <c r="A11" s="567" t="s">
        <v>75</v>
      </c>
      <c r="B11" s="567"/>
      <c r="C11" s="567"/>
      <c r="D11" s="567"/>
      <c r="E11" s="567"/>
      <c r="F11" s="567"/>
      <c r="G11" s="567"/>
      <c r="H11" s="567"/>
      <c r="I11" s="415"/>
      <c r="J11" s="415"/>
      <c r="K11" s="610" t="s">
        <v>76</v>
      </c>
      <c r="L11" s="610"/>
      <c r="M11" s="610"/>
      <c r="N11" s="610"/>
      <c r="O11" s="610"/>
      <c r="P11" s="610"/>
      <c r="Q11" s="610"/>
      <c r="R11" s="610"/>
      <c r="S11" s="604" t="s">
        <v>77</v>
      </c>
      <c r="T11" s="604"/>
      <c r="U11" s="604"/>
      <c r="V11" s="604"/>
      <c r="W11" s="604"/>
      <c r="X11" s="604"/>
      <c r="Y11" s="604"/>
      <c r="Z11" s="604"/>
      <c r="AA11" s="604"/>
      <c r="AB11" s="604"/>
      <c r="AC11" s="604"/>
      <c r="AD11" s="604"/>
      <c r="AE11" s="604"/>
      <c r="AF11" s="604"/>
      <c r="AG11" s="604"/>
    </row>
    <row r="12" spans="1:37" s="312" customFormat="1" ht="15" customHeight="1">
      <c r="A12" s="568" t="s">
        <v>78</v>
      </c>
      <c r="B12" s="567" t="s">
        <v>79</v>
      </c>
      <c r="C12" s="568" t="s">
        <v>80</v>
      </c>
      <c r="D12" s="568" t="s">
        <v>81</v>
      </c>
      <c r="E12" s="575" t="s">
        <v>82</v>
      </c>
      <c r="F12" s="575" t="s">
        <v>86</v>
      </c>
      <c r="G12" s="568" t="s">
        <v>83</v>
      </c>
      <c r="H12" s="810" t="s">
        <v>200</v>
      </c>
      <c r="I12" s="575" t="s">
        <v>85</v>
      </c>
      <c r="J12" s="597" t="s">
        <v>86</v>
      </c>
      <c r="K12" s="613" t="s">
        <v>87</v>
      </c>
      <c r="L12" s="613" t="s">
        <v>88</v>
      </c>
      <c r="M12" s="613" t="s">
        <v>89</v>
      </c>
      <c r="N12" s="613" t="s">
        <v>90</v>
      </c>
      <c r="O12" s="610" t="s">
        <v>91</v>
      </c>
      <c r="P12" s="613" t="s">
        <v>17</v>
      </c>
      <c r="Q12" s="610" t="s">
        <v>36</v>
      </c>
      <c r="R12" s="610" t="s">
        <v>23</v>
      </c>
      <c r="S12" s="602" t="s">
        <v>92</v>
      </c>
      <c r="T12" s="602" t="s">
        <v>93</v>
      </c>
      <c r="U12" s="602" t="s">
        <v>94</v>
      </c>
      <c r="V12" s="614" t="s">
        <v>95</v>
      </c>
      <c r="W12" s="597" t="s">
        <v>82</v>
      </c>
      <c r="X12" s="597" t="s">
        <v>96</v>
      </c>
      <c r="Y12" s="602" t="s">
        <v>97</v>
      </c>
      <c r="Z12" s="602" t="s">
        <v>98</v>
      </c>
      <c r="AA12" s="602" t="s">
        <v>99</v>
      </c>
      <c r="AB12" s="602" t="s">
        <v>100</v>
      </c>
      <c r="AC12" s="809" t="s">
        <v>201</v>
      </c>
      <c r="AD12" s="599" t="s">
        <v>102</v>
      </c>
      <c r="AE12" s="597" t="s">
        <v>96</v>
      </c>
      <c r="AF12" s="602" t="s">
        <v>50</v>
      </c>
      <c r="AG12" s="602" t="s">
        <v>103</v>
      </c>
    </row>
    <row r="13" spans="1:37" s="312" customFormat="1" ht="40.5" customHeight="1">
      <c r="A13" s="568"/>
      <c r="B13" s="567"/>
      <c r="C13" s="568"/>
      <c r="D13" s="568"/>
      <c r="E13" s="576"/>
      <c r="F13" s="576"/>
      <c r="G13" s="568"/>
      <c r="H13" s="810"/>
      <c r="I13" s="576"/>
      <c r="J13" s="598"/>
      <c r="K13" s="613"/>
      <c r="L13" s="613"/>
      <c r="M13" s="613"/>
      <c r="N13" s="613"/>
      <c r="O13" s="610"/>
      <c r="P13" s="613"/>
      <c r="Q13" s="610"/>
      <c r="R13" s="610"/>
      <c r="S13" s="602"/>
      <c r="T13" s="602"/>
      <c r="U13" s="602"/>
      <c r="V13" s="614"/>
      <c r="W13" s="598"/>
      <c r="X13" s="598"/>
      <c r="Y13" s="602"/>
      <c r="Z13" s="602"/>
      <c r="AA13" s="602"/>
      <c r="AB13" s="602"/>
      <c r="AC13" s="809"/>
      <c r="AD13" s="599"/>
      <c r="AE13" s="598"/>
      <c r="AF13" s="602"/>
      <c r="AG13" s="602"/>
    </row>
    <row r="14" spans="1:37" s="304" customFormat="1" ht="39.6" customHeight="1">
      <c r="A14" s="806" t="s">
        <v>202</v>
      </c>
      <c r="B14" s="787" t="s">
        <v>203</v>
      </c>
      <c r="C14" s="787" t="s">
        <v>204</v>
      </c>
      <c r="D14" s="807">
        <v>2</v>
      </c>
      <c r="E14" s="807">
        <v>2</v>
      </c>
      <c r="F14" s="808" t="s">
        <v>205</v>
      </c>
      <c r="G14" s="800" t="s">
        <v>206</v>
      </c>
      <c r="H14" s="801">
        <v>300000000</v>
      </c>
      <c r="I14" s="801">
        <v>20000000</v>
      </c>
      <c r="J14" s="803" t="s">
        <v>207</v>
      </c>
      <c r="K14" s="805" t="s">
        <v>1</v>
      </c>
      <c r="L14" s="784" t="s">
        <v>2</v>
      </c>
      <c r="M14" s="788" t="s">
        <v>2</v>
      </c>
      <c r="N14" s="788" t="s">
        <v>2</v>
      </c>
      <c r="O14" s="788" t="s">
        <v>3</v>
      </c>
      <c r="P14" s="788" t="s">
        <v>3</v>
      </c>
      <c r="Q14" s="788" t="s">
        <v>3</v>
      </c>
      <c r="R14" s="799" t="s">
        <v>3</v>
      </c>
      <c r="S14" s="797" t="s">
        <v>208</v>
      </c>
      <c r="T14" s="787" t="s">
        <v>209</v>
      </c>
      <c r="U14" s="787" t="s">
        <v>55</v>
      </c>
      <c r="V14" s="787">
        <v>1</v>
      </c>
      <c r="W14" s="787">
        <v>1</v>
      </c>
      <c r="X14" s="798" t="s">
        <v>112</v>
      </c>
      <c r="Y14" s="787" t="s">
        <v>131</v>
      </c>
      <c r="Z14" s="786">
        <v>44256</v>
      </c>
      <c r="AA14" s="786">
        <v>44561</v>
      </c>
      <c r="AB14" s="787" t="s">
        <v>15</v>
      </c>
      <c r="AC14" s="788">
        <v>300000000</v>
      </c>
      <c r="AD14" s="789">
        <v>20000000</v>
      </c>
      <c r="AE14" s="783"/>
      <c r="AF14" s="784" t="s">
        <v>51</v>
      </c>
      <c r="AG14" s="785" t="s">
        <v>210</v>
      </c>
      <c r="AH14" s="414"/>
      <c r="AI14" s="414"/>
      <c r="AJ14" s="414"/>
      <c r="AK14" s="414"/>
    </row>
    <row r="15" spans="1:37" ht="38.450000000000003" customHeight="1">
      <c r="A15" s="734"/>
      <c r="B15" s="680"/>
      <c r="C15" s="680"/>
      <c r="D15" s="777"/>
      <c r="E15" s="777"/>
      <c r="F15" s="795"/>
      <c r="G15" s="682"/>
      <c r="H15" s="802"/>
      <c r="I15" s="802"/>
      <c r="J15" s="804"/>
      <c r="K15" s="683"/>
      <c r="L15" s="685"/>
      <c r="M15" s="664"/>
      <c r="N15" s="664"/>
      <c r="O15" s="664"/>
      <c r="P15" s="664"/>
      <c r="Q15" s="664"/>
      <c r="R15" s="677"/>
      <c r="S15" s="679"/>
      <c r="T15" s="680"/>
      <c r="U15" s="680"/>
      <c r="V15" s="680"/>
      <c r="W15" s="680"/>
      <c r="X15" s="703"/>
      <c r="Y15" s="680"/>
      <c r="Z15" s="700"/>
      <c r="AA15" s="700"/>
      <c r="AB15" s="680"/>
      <c r="AC15" s="664"/>
      <c r="AD15" s="701"/>
      <c r="AE15" s="693"/>
      <c r="AF15" s="685"/>
      <c r="AG15" s="674"/>
    </row>
    <row r="16" spans="1:37" ht="282" customHeight="1">
      <c r="A16" s="734"/>
      <c r="B16" s="680"/>
      <c r="C16" s="680"/>
      <c r="D16" s="777"/>
      <c r="E16" s="777"/>
      <c r="F16" s="795"/>
      <c r="G16" s="435" t="s">
        <v>211</v>
      </c>
      <c r="H16" s="65">
        <v>40000000</v>
      </c>
      <c r="I16" s="65">
        <v>20000000</v>
      </c>
      <c r="J16" s="313" t="s">
        <v>212</v>
      </c>
      <c r="K16" s="683"/>
      <c r="L16" s="685"/>
      <c r="M16" s="664"/>
      <c r="N16" s="664"/>
      <c r="O16" s="664"/>
      <c r="P16" s="664"/>
      <c r="Q16" s="664"/>
      <c r="R16" s="677"/>
      <c r="S16" s="679"/>
      <c r="T16" s="680"/>
      <c r="U16" s="680"/>
      <c r="V16" s="680"/>
      <c r="W16" s="680"/>
      <c r="X16" s="703"/>
      <c r="Y16" s="680"/>
      <c r="Z16" s="700"/>
      <c r="AA16" s="700"/>
      <c r="AB16" s="429" t="s">
        <v>15</v>
      </c>
      <c r="AC16" s="432">
        <v>40000000</v>
      </c>
      <c r="AD16" s="432">
        <v>20000000</v>
      </c>
      <c r="AE16" s="314"/>
      <c r="AF16" s="445" t="s">
        <v>51</v>
      </c>
      <c r="AG16" s="437" t="s">
        <v>210</v>
      </c>
    </row>
    <row r="17" spans="1:35" ht="123.6" customHeight="1">
      <c r="A17" s="734"/>
      <c r="B17" s="680"/>
      <c r="C17" s="680"/>
      <c r="D17" s="777"/>
      <c r="E17" s="777"/>
      <c r="F17" s="796"/>
      <c r="G17" s="435" t="s">
        <v>213</v>
      </c>
      <c r="H17" s="65">
        <v>2500000000</v>
      </c>
      <c r="I17" s="65">
        <v>2500000000</v>
      </c>
      <c r="J17" s="65" t="s">
        <v>120</v>
      </c>
      <c r="K17" s="424" t="s">
        <v>1</v>
      </c>
      <c r="L17" s="426" t="s">
        <v>2</v>
      </c>
      <c r="M17" s="432" t="s">
        <v>2</v>
      </c>
      <c r="N17" s="432" t="s">
        <v>2</v>
      </c>
      <c r="O17" s="432" t="s">
        <v>3</v>
      </c>
      <c r="P17" s="432" t="s">
        <v>3</v>
      </c>
      <c r="Q17" s="432" t="s">
        <v>3</v>
      </c>
      <c r="R17" s="433" t="s">
        <v>3</v>
      </c>
      <c r="S17" s="430" t="s">
        <v>214</v>
      </c>
      <c r="T17" s="428" t="s">
        <v>215</v>
      </c>
      <c r="U17" s="428" t="s">
        <v>55</v>
      </c>
      <c r="V17" s="428">
        <v>1</v>
      </c>
      <c r="W17" s="428">
        <v>1</v>
      </c>
      <c r="X17" s="431" t="s">
        <v>112</v>
      </c>
      <c r="Y17" s="428" t="s">
        <v>10</v>
      </c>
      <c r="Z17" s="429">
        <v>44256</v>
      </c>
      <c r="AA17" s="429">
        <v>44561</v>
      </c>
      <c r="AB17" s="429" t="s">
        <v>15</v>
      </c>
      <c r="AC17" s="68">
        <v>2500000000</v>
      </c>
      <c r="AD17" s="68">
        <v>2500000000</v>
      </c>
      <c r="AE17" s="314" t="s">
        <v>120</v>
      </c>
      <c r="AF17" s="445" t="s">
        <v>51</v>
      </c>
      <c r="AG17" s="437" t="s">
        <v>216</v>
      </c>
    </row>
    <row r="18" spans="1:35" ht="141" customHeight="1">
      <c r="A18" s="734" t="s">
        <v>217</v>
      </c>
      <c r="B18" s="680" t="s">
        <v>218</v>
      </c>
      <c r="C18" s="680" t="s">
        <v>219</v>
      </c>
      <c r="D18" s="777">
        <v>6</v>
      </c>
      <c r="E18" s="777">
        <f>+W18+W22</f>
        <v>6</v>
      </c>
      <c r="F18" s="794" t="s">
        <v>205</v>
      </c>
      <c r="G18" s="435" t="s">
        <v>220</v>
      </c>
      <c r="H18" s="66">
        <v>132944094</v>
      </c>
      <c r="I18" s="492">
        <v>142492089</v>
      </c>
      <c r="J18" s="315" t="s">
        <v>221</v>
      </c>
      <c r="K18" s="683" t="s">
        <v>1</v>
      </c>
      <c r="L18" s="685" t="s">
        <v>1</v>
      </c>
      <c r="M18" s="664" t="s">
        <v>1</v>
      </c>
      <c r="N18" s="664" t="s">
        <v>2</v>
      </c>
      <c r="O18" s="664" t="s">
        <v>3</v>
      </c>
      <c r="P18" s="664" t="s">
        <v>3</v>
      </c>
      <c r="Q18" s="664" t="s">
        <v>3</v>
      </c>
      <c r="R18" s="677" t="s">
        <v>3</v>
      </c>
      <c r="S18" s="679" t="s">
        <v>222</v>
      </c>
      <c r="T18" s="680" t="s">
        <v>223</v>
      </c>
      <c r="U18" s="680" t="s">
        <v>55</v>
      </c>
      <c r="V18" s="793">
        <v>2</v>
      </c>
      <c r="W18" s="781">
        <v>3</v>
      </c>
      <c r="X18" s="790" t="s">
        <v>224</v>
      </c>
      <c r="Y18" s="680" t="s">
        <v>9</v>
      </c>
      <c r="Z18" s="700">
        <v>44256</v>
      </c>
      <c r="AA18" s="700">
        <v>44561</v>
      </c>
      <c r="AB18" s="769" t="s">
        <v>12</v>
      </c>
      <c r="AC18" s="629">
        <v>365888188</v>
      </c>
      <c r="AD18" s="666">
        <f>I18+I19+I20</f>
        <v>381750081</v>
      </c>
      <c r="AE18" s="669" t="s">
        <v>225</v>
      </c>
      <c r="AF18" s="782" t="s">
        <v>51</v>
      </c>
      <c r="AG18" s="674" t="s">
        <v>226</v>
      </c>
    </row>
    <row r="19" spans="1:35" ht="152.1" customHeight="1">
      <c r="A19" s="734"/>
      <c r="B19" s="680"/>
      <c r="C19" s="680"/>
      <c r="D19" s="777"/>
      <c r="E19" s="777"/>
      <c r="F19" s="795"/>
      <c r="G19" s="435" t="s">
        <v>227</v>
      </c>
      <c r="H19" s="66">
        <v>132944094</v>
      </c>
      <c r="I19" s="492">
        <v>139257992</v>
      </c>
      <c r="J19" s="316" t="s">
        <v>221</v>
      </c>
      <c r="K19" s="683"/>
      <c r="L19" s="685"/>
      <c r="M19" s="664"/>
      <c r="N19" s="664"/>
      <c r="O19" s="664"/>
      <c r="P19" s="664"/>
      <c r="Q19" s="664"/>
      <c r="R19" s="677"/>
      <c r="S19" s="679"/>
      <c r="T19" s="680"/>
      <c r="U19" s="680"/>
      <c r="V19" s="793"/>
      <c r="W19" s="781"/>
      <c r="X19" s="791"/>
      <c r="Y19" s="680"/>
      <c r="Z19" s="700"/>
      <c r="AA19" s="700"/>
      <c r="AB19" s="769"/>
      <c r="AC19" s="629"/>
      <c r="AD19" s="667"/>
      <c r="AE19" s="670"/>
      <c r="AF19" s="782"/>
      <c r="AG19" s="674"/>
    </row>
    <row r="20" spans="1:35" ht="48" customHeight="1">
      <c r="A20" s="734"/>
      <c r="B20" s="680"/>
      <c r="C20" s="680"/>
      <c r="D20" s="777"/>
      <c r="E20" s="777"/>
      <c r="F20" s="795"/>
      <c r="G20" s="435" t="s">
        <v>228</v>
      </c>
      <c r="H20" s="66">
        <v>100000000</v>
      </c>
      <c r="I20" s="66">
        <v>100000000</v>
      </c>
      <c r="J20" s="66" t="s">
        <v>120</v>
      </c>
      <c r="K20" s="683"/>
      <c r="L20" s="685"/>
      <c r="M20" s="664"/>
      <c r="N20" s="664"/>
      <c r="O20" s="664"/>
      <c r="P20" s="664"/>
      <c r="Q20" s="664"/>
      <c r="R20" s="677"/>
      <c r="S20" s="679"/>
      <c r="T20" s="680"/>
      <c r="U20" s="680"/>
      <c r="V20" s="793"/>
      <c r="W20" s="781"/>
      <c r="X20" s="791"/>
      <c r="Y20" s="680"/>
      <c r="Z20" s="700"/>
      <c r="AA20" s="700"/>
      <c r="AB20" s="769"/>
      <c r="AC20" s="629"/>
      <c r="AD20" s="701"/>
      <c r="AE20" s="693"/>
      <c r="AF20" s="782"/>
      <c r="AG20" s="674"/>
    </row>
    <row r="21" spans="1:35" ht="94.5" customHeight="1">
      <c r="A21" s="734"/>
      <c r="B21" s="680"/>
      <c r="C21" s="680"/>
      <c r="D21" s="777"/>
      <c r="E21" s="777"/>
      <c r="F21" s="795"/>
      <c r="G21" s="435" t="s">
        <v>229</v>
      </c>
      <c r="H21" s="66">
        <v>100000000</v>
      </c>
      <c r="I21" s="492">
        <v>250000000</v>
      </c>
      <c r="J21" s="316" t="s">
        <v>230</v>
      </c>
      <c r="K21" s="683"/>
      <c r="L21" s="685"/>
      <c r="M21" s="664"/>
      <c r="N21" s="664"/>
      <c r="O21" s="664"/>
      <c r="P21" s="664"/>
      <c r="Q21" s="664"/>
      <c r="R21" s="677"/>
      <c r="S21" s="679"/>
      <c r="T21" s="680"/>
      <c r="U21" s="680"/>
      <c r="V21" s="793"/>
      <c r="W21" s="781"/>
      <c r="X21" s="792"/>
      <c r="Y21" s="680"/>
      <c r="Z21" s="700"/>
      <c r="AA21" s="700"/>
      <c r="AB21" s="680" t="s">
        <v>15</v>
      </c>
      <c r="AC21" s="664">
        <v>150000000</v>
      </c>
      <c r="AD21" s="666">
        <f>I21+I22</f>
        <v>450000000</v>
      </c>
      <c r="AE21" s="669"/>
      <c r="AF21" s="672" t="s">
        <v>51</v>
      </c>
      <c r="AG21" s="674" t="s">
        <v>216</v>
      </c>
    </row>
    <row r="22" spans="1:35" ht="230.25" customHeight="1">
      <c r="A22" s="734"/>
      <c r="B22" s="680"/>
      <c r="C22" s="680"/>
      <c r="D22" s="777"/>
      <c r="E22" s="777"/>
      <c r="F22" s="796"/>
      <c r="G22" s="263" t="s">
        <v>231</v>
      </c>
      <c r="H22" s="264">
        <v>50000000</v>
      </c>
      <c r="I22" s="264">
        <v>200000000</v>
      </c>
      <c r="J22" s="316" t="s">
        <v>230</v>
      </c>
      <c r="K22" s="424" t="s">
        <v>1</v>
      </c>
      <c r="L22" s="426" t="s">
        <v>1</v>
      </c>
      <c r="M22" s="432" t="s">
        <v>1</v>
      </c>
      <c r="N22" s="432" t="s">
        <v>2</v>
      </c>
      <c r="O22" s="432" t="s">
        <v>3</v>
      </c>
      <c r="P22" s="432" t="s">
        <v>19</v>
      </c>
      <c r="Q22" s="432" t="s">
        <v>3</v>
      </c>
      <c r="R22" s="433" t="s">
        <v>3</v>
      </c>
      <c r="S22" s="430" t="s">
        <v>232</v>
      </c>
      <c r="T22" s="428" t="s">
        <v>233</v>
      </c>
      <c r="U22" s="428" t="s">
        <v>55</v>
      </c>
      <c r="V22" s="439">
        <v>4</v>
      </c>
      <c r="W22" s="440">
        <v>3</v>
      </c>
      <c r="X22" s="317" t="s">
        <v>234</v>
      </c>
      <c r="Y22" s="428" t="s">
        <v>9</v>
      </c>
      <c r="Z22" s="429">
        <v>44256</v>
      </c>
      <c r="AA22" s="429">
        <v>44561</v>
      </c>
      <c r="AB22" s="680"/>
      <c r="AC22" s="664"/>
      <c r="AD22" s="701"/>
      <c r="AE22" s="693"/>
      <c r="AF22" s="672"/>
      <c r="AG22" s="674"/>
    </row>
    <row r="23" spans="1:35" ht="64.5" customHeight="1">
      <c r="A23" s="734" t="s">
        <v>235</v>
      </c>
      <c r="B23" s="680" t="s">
        <v>236</v>
      </c>
      <c r="C23" s="680" t="s">
        <v>237</v>
      </c>
      <c r="D23" s="777">
        <v>500</v>
      </c>
      <c r="E23" s="777">
        <v>10500</v>
      </c>
      <c r="F23" s="778" t="s">
        <v>238</v>
      </c>
      <c r="G23" s="682" t="s">
        <v>239</v>
      </c>
      <c r="H23" s="775">
        <v>13399565180</v>
      </c>
      <c r="I23" s="775">
        <v>13460354085</v>
      </c>
      <c r="J23" s="776" t="s">
        <v>240</v>
      </c>
      <c r="K23" s="683" t="s">
        <v>2</v>
      </c>
      <c r="L23" s="685" t="s">
        <v>2</v>
      </c>
      <c r="M23" s="685" t="s">
        <v>2</v>
      </c>
      <c r="N23" s="685" t="s">
        <v>2</v>
      </c>
      <c r="O23" s="685" t="s">
        <v>3</v>
      </c>
      <c r="P23" s="685" t="s">
        <v>3</v>
      </c>
      <c r="Q23" s="685" t="s">
        <v>3</v>
      </c>
      <c r="R23" s="733" t="s">
        <v>3</v>
      </c>
      <c r="S23" s="679" t="s">
        <v>241</v>
      </c>
      <c r="T23" s="769" t="s">
        <v>242</v>
      </c>
      <c r="U23" s="680" t="s">
        <v>55</v>
      </c>
      <c r="V23" s="770">
        <v>127000</v>
      </c>
      <c r="W23" s="771">
        <v>65000</v>
      </c>
      <c r="X23" s="773" t="s">
        <v>243</v>
      </c>
      <c r="Y23" s="680" t="s">
        <v>5</v>
      </c>
      <c r="Z23" s="700">
        <v>44256</v>
      </c>
      <c r="AA23" s="700">
        <v>44561</v>
      </c>
      <c r="AB23" s="428" t="s">
        <v>15</v>
      </c>
      <c r="AC23" s="68">
        <v>12266000000</v>
      </c>
      <c r="AD23" s="68">
        <v>11838500000</v>
      </c>
      <c r="AE23" s="318"/>
      <c r="AF23" s="444" t="s">
        <v>244</v>
      </c>
      <c r="AG23" s="674" t="s">
        <v>216</v>
      </c>
      <c r="AI23" s="17">
        <f>12266000000-11838500000</f>
        <v>427500000</v>
      </c>
    </row>
    <row r="24" spans="1:35" ht="42.95" customHeight="1">
      <c r="A24" s="734"/>
      <c r="B24" s="680"/>
      <c r="C24" s="680"/>
      <c r="D24" s="777"/>
      <c r="E24" s="777"/>
      <c r="F24" s="779"/>
      <c r="G24" s="682"/>
      <c r="H24" s="775"/>
      <c r="I24" s="775"/>
      <c r="J24" s="776"/>
      <c r="K24" s="683"/>
      <c r="L24" s="685"/>
      <c r="M24" s="685"/>
      <c r="N24" s="685"/>
      <c r="O24" s="685"/>
      <c r="P24" s="685"/>
      <c r="Q24" s="685"/>
      <c r="R24" s="733"/>
      <c r="S24" s="679"/>
      <c r="T24" s="769"/>
      <c r="U24" s="680"/>
      <c r="V24" s="770"/>
      <c r="W24" s="772"/>
      <c r="X24" s="774"/>
      <c r="Y24" s="680"/>
      <c r="Z24" s="700"/>
      <c r="AA24" s="700"/>
      <c r="AB24" s="680" t="s">
        <v>12</v>
      </c>
      <c r="AC24" s="664">
        <v>1133565180</v>
      </c>
      <c r="AD24" s="666">
        <v>1621854085</v>
      </c>
      <c r="AE24" s="669"/>
      <c r="AF24" s="672" t="s">
        <v>244</v>
      </c>
      <c r="AG24" s="674"/>
    </row>
    <row r="25" spans="1:35" ht="99.6" customHeight="1">
      <c r="A25" s="734"/>
      <c r="B25" s="680"/>
      <c r="C25" s="680"/>
      <c r="D25" s="777"/>
      <c r="E25" s="777"/>
      <c r="F25" s="779"/>
      <c r="G25" s="682"/>
      <c r="H25" s="775"/>
      <c r="I25" s="775"/>
      <c r="J25" s="776"/>
      <c r="K25" s="683"/>
      <c r="L25" s="685"/>
      <c r="M25" s="685"/>
      <c r="N25" s="685"/>
      <c r="O25" s="685" t="s">
        <v>3</v>
      </c>
      <c r="P25" s="685" t="s">
        <v>3</v>
      </c>
      <c r="Q25" s="685" t="s">
        <v>3</v>
      </c>
      <c r="R25" s="733" t="s">
        <v>3</v>
      </c>
      <c r="S25" s="679"/>
      <c r="T25" s="438" t="s">
        <v>245</v>
      </c>
      <c r="U25" s="428" t="s">
        <v>55</v>
      </c>
      <c r="V25" s="446">
        <v>370</v>
      </c>
      <c r="W25" s="440">
        <v>1500</v>
      </c>
      <c r="X25" s="319" t="s">
        <v>246</v>
      </c>
      <c r="Y25" s="680"/>
      <c r="Z25" s="700"/>
      <c r="AA25" s="700"/>
      <c r="AB25" s="680"/>
      <c r="AC25" s="664"/>
      <c r="AD25" s="701"/>
      <c r="AE25" s="693"/>
      <c r="AF25" s="672"/>
      <c r="AG25" s="674"/>
    </row>
    <row r="26" spans="1:35" ht="312" customHeight="1">
      <c r="A26" s="734"/>
      <c r="B26" s="680"/>
      <c r="C26" s="680"/>
      <c r="D26" s="777"/>
      <c r="E26" s="777"/>
      <c r="F26" s="779"/>
      <c r="G26" s="435" t="s">
        <v>247</v>
      </c>
      <c r="H26" s="492">
        <v>689069089</v>
      </c>
      <c r="I26" s="492">
        <v>684015665</v>
      </c>
      <c r="J26" s="320" t="s">
        <v>248</v>
      </c>
      <c r="K26" s="424" t="s">
        <v>1</v>
      </c>
      <c r="L26" s="426" t="s">
        <v>249</v>
      </c>
      <c r="M26" s="432" t="s">
        <v>249</v>
      </c>
      <c r="N26" s="432" t="s">
        <v>2</v>
      </c>
      <c r="O26" s="432" t="s">
        <v>3</v>
      </c>
      <c r="P26" s="432" t="s">
        <v>22</v>
      </c>
      <c r="Q26" s="432" t="s">
        <v>39</v>
      </c>
      <c r="R26" s="433" t="s">
        <v>3</v>
      </c>
      <c r="S26" s="265" t="s">
        <v>250</v>
      </c>
      <c r="T26" s="428" t="s">
        <v>251</v>
      </c>
      <c r="U26" s="428" t="s">
        <v>55</v>
      </c>
      <c r="V26" s="428">
        <v>500</v>
      </c>
      <c r="W26" s="453">
        <v>10500</v>
      </c>
      <c r="X26" s="321" t="s">
        <v>252</v>
      </c>
      <c r="Y26" s="428" t="s">
        <v>9</v>
      </c>
      <c r="Z26" s="429">
        <v>44256</v>
      </c>
      <c r="AA26" s="429">
        <v>44561</v>
      </c>
      <c r="AB26" s="428" t="s">
        <v>12</v>
      </c>
      <c r="AC26" s="432">
        <v>689069089</v>
      </c>
      <c r="AD26" s="432">
        <v>684015665</v>
      </c>
      <c r="AE26" s="314"/>
      <c r="AF26" s="445" t="s">
        <v>51</v>
      </c>
      <c r="AG26" s="437" t="s">
        <v>216</v>
      </c>
    </row>
    <row r="27" spans="1:35" ht="55.5" customHeight="1">
      <c r="A27" s="734"/>
      <c r="B27" s="680"/>
      <c r="C27" s="680"/>
      <c r="D27" s="777"/>
      <c r="E27" s="777"/>
      <c r="F27" s="779"/>
      <c r="G27" s="266" t="s">
        <v>253</v>
      </c>
      <c r="H27" s="748">
        <v>3910341591</v>
      </c>
      <c r="I27" s="267">
        <v>792796348</v>
      </c>
      <c r="J27" s="322" t="s">
        <v>254</v>
      </c>
      <c r="K27" s="767" t="s">
        <v>1</v>
      </c>
      <c r="L27" s="700" t="s">
        <v>2</v>
      </c>
      <c r="M27" s="700" t="s">
        <v>2</v>
      </c>
      <c r="N27" s="700" t="s">
        <v>2</v>
      </c>
      <c r="O27" s="700" t="s">
        <v>3</v>
      </c>
      <c r="P27" s="700" t="s">
        <v>3</v>
      </c>
      <c r="Q27" s="700" t="s">
        <v>3</v>
      </c>
      <c r="R27" s="762" t="s">
        <v>3</v>
      </c>
      <c r="S27" s="763" t="s">
        <v>255</v>
      </c>
      <c r="T27" s="700" t="s">
        <v>256</v>
      </c>
      <c r="U27" s="700" t="s">
        <v>55</v>
      </c>
      <c r="V27" s="680">
        <v>1200</v>
      </c>
      <c r="W27" s="761">
        <v>2037</v>
      </c>
      <c r="X27" s="703" t="s">
        <v>257</v>
      </c>
      <c r="Y27" s="700" t="s">
        <v>9</v>
      </c>
      <c r="Z27" s="700">
        <v>44256</v>
      </c>
      <c r="AA27" s="700">
        <v>44561</v>
      </c>
      <c r="AB27" s="428" t="s">
        <v>12</v>
      </c>
      <c r="AC27" s="68">
        <v>417545243</v>
      </c>
      <c r="AD27" s="68">
        <v>502757915</v>
      </c>
      <c r="AE27" s="314"/>
      <c r="AF27" s="445" t="s">
        <v>51</v>
      </c>
      <c r="AG27" s="697" t="s">
        <v>216</v>
      </c>
    </row>
    <row r="28" spans="1:35" ht="65.25" customHeight="1">
      <c r="A28" s="734"/>
      <c r="B28" s="680"/>
      <c r="C28" s="680"/>
      <c r="D28" s="777"/>
      <c r="E28" s="777"/>
      <c r="F28" s="779"/>
      <c r="G28" s="710" t="s">
        <v>258</v>
      </c>
      <c r="H28" s="749"/>
      <c r="I28" s="757">
        <v>8765757915</v>
      </c>
      <c r="J28" s="759" t="s">
        <v>259</v>
      </c>
      <c r="K28" s="768"/>
      <c r="L28" s="700"/>
      <c r="M28" s="700"/>
      <c r="N28" s="700"/>
      <c r="O28" s="700"/>
      <c r="P28" s="700"/>
      <c r="Q28" s="700"/>
      <c r="R28" s="762"/>
      <c r="S28" s="764"/>
      <c r="T28" s="700"/>
      <c r="U28" s="700"/>
      <c r="V28" s="680"/>
      <c r="W28" s="761"/>
      <c r="X28" s="703"/>
      <c r="Y28" s="700"/>
      <c r="Z28" s="700"/>
      <c r="AA28" s="700"/>
      <c r="AB28" s="428" t="s">
        <v>12</v>
      </c>
      <c r="AC28" s="68">
        <v>792796348</v>
      </c>
      <c r="AD28" s="68">
        <v>792796348</v>
      </c>
      <c r="AE28" s="314" t="s">
        <v>120</v>
      </c>
      <c r="AF28" s="445" t="s">
        <v>114</v>
      </c>
      <c r="AG28" s="698"/>
    </row>
    <row r="29" spans="1:35" ht="65.25" customHeight="1">
      <c r="A29" s="734"/>
      <c r="B29" s="680"/>
      <c r="C29" s="680"/>
      <c r="D29" s="777"/>
      <c r="E29" s="777"/>
      <c r="F29" s="779"/>
      <c r="G29" s="711"/>
      <c r="H29" s="749"/>
      <c r="I29" s="758"/>
      <c r="J29" s="759"/>
      <c r="K29" s="768"/>
      <c r="L29" s="700"/>
      <c r="M29" s="700"/>
      <c r="N29" s="700"/>
      <c r="O29" s="700"/>
      <c r="P29" s="700"/>
      <c r="Q29" s="700"/>
      <c r="R29" s="762"/>
      <c r="S29" s="764"/>
      <c r="T29" s="700"/>
      <c r="U29" s="700"/>
      <c r="V29" s="680"/>
      <c r="W29" s="761"/>
      <c r="X29" s="703"/>
      <c r="Y29" s="700"/>
      <c r="Z29" s="700"/>
      <c r="AA29" s="700"/>
      <c r="AB29" s="428" t="s">
        <v>15</v>
      </c>
      <c r="AC29" s="32">
        <v>1100000000</v>
      </c>
      <c r="AD29" s="32">
        <f>1100000000+3700000000+2963000000</f>
        <v>7763000000</v>
      </c>
      <c r="AE29" s="323"/>
      <c r="AF29" s="445" t="s">
        <v>244</v>
      </c>
      <c r="AG29" s="698"/>
    </row>
    <row r="30" spans="1:35" ht="65.25" customHeight="1">
      <c r="A30" s="734"/>
      <c r="B30" s="680"/>
      <c r="C30" s="680"/>
      <c r="D30" s="777"/>
      <c r="E30" s="777"/>
      <c r="F30" s="779"/>
      <c r="G30" s="266" t="s">
        <v>260</v>
      </c>
      <c r="H30" s="766"/>
      <c r="I30" s="268">
        <v>1100000000</v>
      </c>
      <c r="J30" s="324"/>
      <c r="K30" s="767"/>
      <c r="L30" s="700"/>
      <c r="M30" s="700"/>
      <c r="N30" s="700"/>
      <c r="O30" s="700"/>
      <c r="P30" s="700"/>
      <c r="Q30" s="700"/>
      <c r="R30" s="762"/>
      <c r="S30" s="764"/>
      <c r="T30" s="700"/>
      <c r="U30" s="700"/>
      <c r="V30" s="680"/>
      <c r="W30" s="761"/>
      <c r="X30" s="703"/>
      <c r="Y30" s="700"/>
      <c r="Z30" s="700"/>
      <c r="AA30" s="700"/>
      <c r="AB30" s="428" t="s">
        <v>15</v>
      </c>
      <c r="AC30" s="32">
        <v>1600000000</v>
      </c>
      <c r="AD30" s="32">
        <v>1600000000</v>
      </c>
      <c r="AE30" s="323" t="s">
        <v>120</v>
      </c>
      <c r="AF30" s="445" t="s">
        <v>244</v>
      </c>
      <c r="AG30" s="698"/>
    </row>
    <row r="31" spans="1:35" ht="39" customHeight="1">
      <c r="A31" s="734"/>
      <c r="B31" s="680"/>
      <c r="C31" s="680"/>
      <c r="D31" s="777"/>
      <c r="E31" s="777"/>
      <c r="F31" s="779"/>
      <c r="G31" s="710" t="s">
        <v>261</v>
      </c>
      <c r="H31" s="748">
        <v>531009248</v>
      </c>
      <c r="I31" s="760">
        <v>534447705</v>
      </c>
      <c r="J31" s="690" t="s">
        <v>262</v>
      </c>
      <c r="K31" s="767"/>
      <c r="L31" s="700"/>
      <c r="M31" s="700"/>
      <c r="N31" s="700"/>
      <c r="O31" s="700"/>
      <c r="P31" s="700"/>
      <c r="Q31" s="700"/>
      <c r="R31" s="762"/>
      <c r="S31" s="764"/>
      <c r="T31" s="700"/>
      <c r="U31" s="700"/>
      <c r="V31" s="680"/>
      <c r="W31" s="761"/>
      <c r="X31" s="703"/>
      <c r="Y31" s="700"/>
      <c r="Z31" s="700"/>
      <c r="AA31" s="700"/>
      <c r="AB31" s="710" t="s">
        <v>12</v>
      </c>
      <c r="AC31" s="666">
        <v>531009248</v>
      </c>
      <c r="AD31" s="666">
        <v>534447705</v>
      </c>
      <c r="AE31" s="669"/>
      <c r="AF31" s="694" t="s">
        <v>244</v>
      </c>
      <c r="AG31" s="698"/>
    </row>
    <row r="32" spans="1:35" ht="36.75" customHeight="1">
      <c r="A32" s="734"/>
      <c r="B32" s="680"/>
      <c r="C32" s="680"/>
      <c r="D32" s="777"/>
      <c r="E32" s="777"/>
      <c r="F32" s="779"/>
      <c r="G32" s="711"/>
      <c r="H32" s="749"/>
      <c r="I32" s="752"/>
      <c r="J32" s="691"/>
      <c r="K32" s="767"/>
      <c r="L32" s="700"/>
      <c r="M32" s="700"/>
      <c r="N32" s="700"/>
      <c r="O32" s="700"/>
      <c r="P32" s="700"/>
      <c r="Q32" s="700"/>
      <c r="R32" s="762"/>
      <c r="S32" s="764"/>
      <c r="T32" s="700"/>
      <c r="U32" s="700"/>
      <c r="V32" s="680"/>
      <c r="W32" s="761"/>
      <c r="X32" s="703"/>
      <c r="Y32" s="700"/>
      <c r="Z32" s="700"/>
      <c r="AA32" s="700"/>
      <c r="AB32" s="711"/>
      <c r="AC32" s="667"/>
      <c r="AD32" s="667"/>
      <c r="AE32" s="670"/>
      <c r="AF32" s="695"/>
      <c r="AG32" s="698"/>
    </row>
    <row r="33" spans="1:33" ht="312" customHeight="1">
      <c r="A33" s="734"/>
      <c r="B33" s="680"/>
      <c r="C33" s="680"/>
      <c r="D33" s="777"/>
      <c r="E33" s="777"/>
      <c r="F33" s="779"/>
      <c r="G33" s="711"/>
      <c r="H33" s="749"/>
      <c r="I33" s="752"/>
      <c r="J33" s="691"/>
      <c r="K33" s="424" t="s">
        <v>1</v>
      </c>
      <c r="L33" s="426" t="s">
        <v>2</v>
      </c>
      <c r="M33" s="432" t="s">
        <v>2</v>
      </c>
      <c r="N33" s="432" t="s">
        <v>2</v>
      </c>
      <c r="O33" s="432" t="s">
        <v>3</v>
      </c>
      <c r="P33" s="432" t="s">
        <v>3</v>
      </c>
      <c r="Q33" s="432" t="s">
        <v>3</v>
      </c>
      <c r="R33" s="433" t="s">
        <v>3</v>
      </c>
      <c r="S33" s="764"/>
      <c r="T33" s="428" t="s">
        <v>263</v>
      </c>
      <c r="U33" s="428" t="s">
        <v>55</v>
      </c>
      <c r="V33" s="453">
        <v>0</v>
      </c>
      <c r="W33" s="449">
        <v>500</v>
      </c>
      <c r="X33" s="431" t="s">
        <v>264</v>
      </c>
      <c r="Y33" s="428" t="s">
        <v>9</v>
      </c>
      <c r="Z33" s="429">
        <v>44256</v>
      </c>
      <c r="AA33" s="429">
        <v>44561</v>
      </c>
      <c r="AB33" s="711"/>
      <c r="AC33" s="667"/>
      <c r="AD33" s="667"/>
      <c r="AE33" s="670"/>
      <c r="AF33" s="695"/>
      <c r="AG33" s="698"/>
    </row>
    <row r="34" spans="1:33" ht="108.95" customHeight="1">
      <c r="A34" s="734"/>
      <c r="B34" s="680"/>
      <c r="C34" s="680"/>
      <c r="D34" s="777"/>
      <c r="E34" s="777"/>
      <c r="F34" s="779"/>
      <c r="G34" s="711"/>
      <c r="H34" s="749"/>
      <c r="I34" s="752"/>
      <c r="J34" s="691"/>
      <c r="K34" s="451" t="s">
        <v>1</v>
      </c>
      <c r="L34" s="429" t="s">
        <v>2</v>
      </c>
      <c r="M34" s="429" t="s">
        <v>2</v>
      </c>
      <c r="N34" s="429" t="s">
        <v>2</v>
      </c>
      <c r="O34" s="429" t="s">
        <v>3</v>
      </c>
      <c r="P34" s="429" t="s">
        <v>3</v>
      </c>
      <c r="Q34" s="429" t="s">
        <v>3</v>
      </c>
      <c r="R34" s="450" t="s">
        <v>3</v>
      </c>
      <c r="S34" s="764"/>
      <c r="T34" s="428" t="s">
        <v>265</v>
      </c>
      <c r="U34" s="428" t="s">
        <v>55</v>
      </c>
      <c r="V34" s="449">
        <v>0</v>
      </c>
      <c r="W34" s="449">
        <v>20</v>
      </c>
      <c r="X34" s="325" t="s">
        <v>266</v>
      </c>
      <c r="Y34" s="429"/>
      <c r="Z34" s="429">
        <v>44256</v>
      </c>
      <c r="AA34" s="429" t="s">
        <v>267</v>
      </c>
      <c r="AB34" s="711"/>
      <c r="AC34" s="667"/>
      <c r="AD34" s="667"/>
      <c r="AE34" s="670"/>
      <c r="AF34" s="695"/>
      <c r="AG34" s="698"/>
    </row>
    <row r="35" spans="1:33" ht="108.95" customHeight="1">
      <c r="A35" s="734"/>
      <c r="B35" s="680"/>
      <c r="C35" s="680"/>
      <c r="D35" s="777"/>
      <c r="E35" s="777"/>
      <c r="F35" s="779"/>
      <c r="G35" s="712"/>
      <c r="H35" s="750"/>
      <c r="I35" s="753"/>
      <c r="J35" s="707"/>
      <c r="K35" s="451" t="s">
        <v>1</v>
      </c>
      <c r="L35" s="429" t="s">
        <v>2</v>
      </c>
      <c r="M35" s="429" t="s">
        <v>2</v>
      </c>
      <c r="N35" s="429" t="s">
        <v>2</v>
      </c>
      <c r="O35" s="429" t="s">
        <v>3</v>
      </c>
      <c r="P35" s="429" t="s">
        <v>3</v>
      </c>
      <c r="Q35" s="429" t="s">
        <v>3</v>
      </c>
      <c r="R35" s="450" t="s">
        <v>3</v>
      </c>
      <c r="S35" s="765"/>
      <c r="T35" s="428" t="s">
        <v>268</v>
      </c>
      <c r="U35" s="428" t="s">
        <v>55</v>
      </c>
      <c r="V35" s="449">
        <v>0</v>
      </c>
      <c r="W35" s="449">
        <v>9</v>
      </c>
      <c r="X35" s="326" t="s">
        <v>269</v>
      </c>
      <c r="Y35" s="429"/>
      <c r="Z35" s="429">
        <v>44257</v>
      </c>
      <c r="AA35" s="429" t="s">
        <v>270</v>
      </c>
      <c r="AB35" s="712"/>
      <c r="AC35" s="701"/>
      <c r="AD35" s="701"/>
      <c r="AE35" s="693"/>
      <c r="AF35" s="696"/>
      <c r="AG35" s="699"/>
    </row>
    <row r="36" spans="1:33" ht="70.5" customHeight="1">
      <c r="A36" s="734"/>
      <c r="B36" s="680"/>
      <c r="C36" s="680"/>
      <c r="D36" s="777"/>
      <c r="E36" s="777"/>
      <c r="F36" s="779"/>
      <c r="G36" s="710" t="s">
        <v>271</v>
      </c>
      <c r="H36" s="748">
        <v>4400000000</v>
      </c>
      <c r="I36" s="751">
        <v>4400000000</v>
      </c>
      <c r="J36" s="754" t="s">
        <v>120</v>
      </c>
      <c r="K36" s="683" t="s">
        <v>1</v>
      </c>
      <c r="L36" s="685" t="s">
        <v>2</v>
      </c>
      <c r="M36" s="664" t="s">
        <v>2</v>
      </c>
      <c r="N36" s="664" t="s">
        <v>2</v>
      </c>
      <c r="O36" s="664" t="s">
        <v>3</v>
      </c>
      <c r="P36" s="664" t="s">
        <v>3</v>
      </c>
      <c r="Q36" s="664" t="s">
        <v>3</v>
      </c>
      <c r="R36" s="677" t="s">
        <v>3</v>
      </c>
      <c r="S36" s="713" t="s">
        <v>271</v>
      </c>
      <c r="T36" s="680" t="s">
        <v>272</v>
      </c>
      <c r="U36" s="680" t="s">
        <v>55</v>
      </c>
      <c r="V36" s="680">
        <v>100</v>
      </c>
      <c r="W36" s="702">
        <v>100</v>
      </c>
      <c r="X36" s="708" t="s">
        <v>112</v>
      </c>
      <c r="Y36" s="680" t="s">
        <v>273</v>
      </c>
      <c r="Z36" s="700">
        <v>44256</v>
      </c>
      <c r="AA36" s="700">
        <v>44561</v>
      </c>
      <c r="AB36" s="428" t="s">
        <v>119</v>
      </c>
      <c r="AC36" s="68">
        <v>200000000</v>
      </c>
      <c r="AD36" s="68">
        <v>200000000</v>
      </c>
      <c r="AE36" s="314" t="s">
        <v>120</v>
      </c>
      <c r="AF36" s="445" t="s">
        <v>51</v>
      </c>
      <c r="AG36" s="697" t="s">
        <v>216</v>
      </c>
    </row>
    <row r="37" spans="1:33" ht="70.5" customHeight="1">
      <c r="A37" s="734"/>
      <c r="B37" s="680"/>
      <c r="C37" s="680"/>
      <c r="D37" s="777"/>
      <c r="E37" s="777"/>
      <c r="F37" s="779"/>
      <c r="G37" s="711"/>
      <c r="H37" s="749"/>
      <c r="I37" s="752"/>
      <c r="J37" s="755"/>
      <c r="K37" s="683"/>
      <c r="L37" s="685"/>
      <c r="M37" s="664"/>
      <c r="N37" s="664"/>
      <c r="O37" s="664"/>
      <c r="P37" s="664"/>
      <c r="Q37" s="664"/>
      <c r="R37" s="677"/>
      <c r="S37" s="714"/>
      <c r="T37" s="680"/>
      <c r="U37" s="680"/>
      <c r="V37" s="680"/>
      <c r="W37" s="702"/>
      <c r="X37" s="709"/>
      <c r="Y37" s="680"/>
      <c r="Z37" s="700"/>
      <c r="AA37" s="700"/>
      <c r="AB37" s="428" t="s">
        <v>15</v>
      </c>
      <c r="AC37" s="68">
        <v>4200000000</v>
      </c>
      <c r="AD37" s="68">
        <v>4200000000</v>
      </c>
      <c r="AE37" s="314" t="s">
        <v>120</v>
      </c>
      <c r="AF37" s="445" t="s">
        <v>51</v>
      </c>
      <c r="AG37" s="698"/>
    </row>
    <row r="38" spans="1:33" ht="70.5" customHeight="1">
      <c r="A38" s="734"/>
      <c r="B38" s="680"/>
      <c r="C38" s="680"/>
      <c r="D38" s="777"/>
      <c r="E38" s="777"/>
      <c r="F38" s="779"/>
      <c r="G38" s="712"/>
      <c r="H38" s="750"/>
      <c r="I38" s="753"/>
      <c r="J38" s="756"/>
      <c r="K38" s="424" t="s">
        <v>1</v>
      </c>
      <c r="L38" s="426" t="s">
        <v>2</v>
      </c>
      <c r="M38" s="432" t="s">
        <v>2</v>
      </c>
      <c r="N38" s="432" t="s">
        <v>2</v>
      </c>
      <c r="O38" s="432" t="s">
        <v>3</v>
      </c>
      <c r="P38" s="432" t="s">
        <v>3</v>
      </c>
      <c r="Q38" s="432" t="s">
        <v>3</v>
      </c>
      <c r="R38" s="433" t="s">
        <v>3</v>
      </c>
      <c r="S38" s="715"/>
      <c r="T38" s="269" t="s">
        <v>274</v>
      </c>
      <c r="U38" s="428" t="s">
        <v>55</v>
      </c>
      <c r="V38" s="428">
        <v>0</v>
      </c>
      <c r="W38" s="453">
        <v>515</v>
      </c>
      <c r="X38" s="327" t="s">
        <v>275</v>
      </c>
      <c r="Y38" s="428" t="s">
        <v>273</v>
      </c>
      <c r="Z38" s="429">
        <v>44256</v>
      </c>
      <c r="AA38" s="429">
        <v>44561</v>
      </c>
      <c r="AB38" s="428"/>
      <c r="AC38" s="68"/>
      <c r="AD38" s="68"/>
      <c r="AE38" s="314"/>
      <c r="AF38" s="445" t="s">
        <v>51</v>
      </c>
      <c r="AG38" s="699"/>
    </row>
    <row r="39" spans="1:33" ht="197.45" customHeight="1">
      <c r="A39" s="734"/>
      <c r="B39" s="680"/>
      <c r="C39" s="680"/>
      <c r="D39" s="777"/>
      <c r="E39" s="777"/>
      <c r="F39" s="780"/>
      <c r="G39" s="435" t="s">
        <v>276</v>
      </c>
      <c r="H39" s="492">
        <v>150000000</v>
      </c>
      <c r="I39" s="492">
        <v>640000000</v>
      </c>
      <c r="J39" s="320" t="s">
        <v>277</v>
      </c>
      <c r="K39" s="424" t="s">
        <v>1</v>
      </c>
      <c r="L39" s="426" t="s">
        <v>2</v>
      </c>
      <c r="M39" s="432" t="s">
        <v>2</v>
      </c>
      <c r="N39" s="432" t="s">
        <v>2</v>
      </c>
      <c r="O39" s="432" t="s">
        <v>3</v>
      </c>
      <c r="P39" s="432" t="s">
        <v>3</v>
      </c>
      <c r="Q39" s="432" t="s">
        <v>3</v>
      </c>
      <c r="R39" s="433" t="s">
        <v>3</v>
      </c>
      <c r="S39" s="430" t="s">
        <v>276</v>
      </c>
      <c r="T39" s="428" t="s">
        <v>278</v>
      </c>
      <c r="U39" s="428" t="s">
        <v>55</v>
      </c>
      <c r="V39" s="428">
        <v>20</v>
      </c>
      <c r="W39" s="453">
        <v>50</v>
      </c>
      <c r="X39" s="431" t="s">
        <v>279</v>
      </c>
      <c r="Y39" s="428" t="s">
        <v>273</v>
      </c>
      <c r="Z39" s="429">
        <v>44256</v>
      </c>
      <c r="AA39" s="429">
        <v>44561</v>
      </c>
      <c r="AB39" s="428" t="s">
        <v>12</v>
      </c>
      <c r="AC39" s="68">
        <v>150000000</v>
      </c>
      <c r="AD39" s="68">
        <v>640000000</v>
      </c>
      <c r="AE39" s="314"/>
      <c r="AF39" s="445" t="s">
        <v>51</v>
      </c>
      <c r="AG39" s="437" t="s">
        <v>216</v>
      </c>
    </row>
    <row r="40" spans="1:33" ht="291.75" customHeight="1">
      <c r="A40" s="734"/>
      <c r="B40" s="680" t="s">
        <v>280</v>
      </c>
      <c r="C40" s="726" t="s">
        <v>281</v>
      </c>
      <c r="D40" s="736">
        <v>4200</v>
      </c>
      <c r="E40" s="736">
        <v>7100</v>
      </c>
      <c r="F40" s="737" t="s">
        <v>282</v>
      </c>
      <c r="G40" s="435" t="s">
        <v>283</v>
      </c>
      <c r="H40" s="67">
        <v>300000000</v>
      </c>
      <c r="I40" s="67">
        <v>316315626</v>
      </c>
      <c r="J40" s="320" t="s">
        <v>284</v>
      </c>
      <c r="K40" s="424" t="s">
        <v>1</v>
      </c>
      <c r="L40" s="426" t="s">
        <v>2</v>
      </c>
      <c r="M40" s="432" t="s">
        <v>249</v>
      </c>
      <c r="N40" s="432" t="s">
        <v>2</v>
      </c>
      <c r="O40" s="432" t="s">
        <v>3</v>
      </c>
      <c r="P40" s="432" t="s">
        <v>3</v>
      </c>
      <c r="Q40" s="432" t="s">
        <v>3</v>
      </c>
      <c r="R40" s="433" t="s">
        <v>3</v>
      </c>
      <c r="S40" s="458" t="s">
        <v>285</v>
      </c>
      <c r="T40" s="428" t="s">
        <v>286</v>
      </c>
      <c r="U40" s="428" t="s">
        <v>55</v>
      </c>
      <c r="V40" s="428">
        <v>2800</v>
      </c>
      <c r="W40" s="270">
        <v>4800</v>
      </c>
      <c r="X40" s="431" t="s">
        <v>287</v>
      </c>
      <c r="Y40" s="428" t="s">
        <v>273</v>
      </c>
      <c r="Z40" s="429">
        <v>44256</v>
      </c>
      <c r="AA40" s="429">
        <v>44561</v>
      </c>
      <c r="AB40" s="428" t="s">
        <v>12</v>
      </c>
      <c r="AC40" s="68">
        <v>300000000</v>
      </c>
      <c r="AD40" s="68">
        <f>I40</f>
        <v>316315626</v>
      </c>
      <c r="AE40" s="314"/>
      <c r="AF40" s="445" t="s">
        <v>51</v>
      </c>
      <c r="AG40" s="437" t="s">
        <v>216</v>
      </c>
    </row>
    <row r="41" spans="1:33" ht="231.95" customHeight="1">
      <c r="A41" s="734"/>
      <c r="B41" s="680"/>
      <c r="C41" s="726"/>
      <c r="D41" s="736"/>
      <c r="E41" s="736"/>
      <c r="F41" s="739"/>
      <c r="G41" s="435" t="s">
        <v>288</v>
      </c>
      <c r="H41" s="67">
        <v>296612278</v>
      </c>
      <c r="I41" s="67">
        <v>282839225</v>
      </c>
      <c r="J41" s="320" t="s">
        <v>248</v>
      </c>
      <c r="K41" s="424" t="s">
        <v>1</v>
      </c>
      <c r="L41" s="426" t="s">
        <v>2</v>
      </c>
      <c r="M41" s="432" t="s">
        <v>2</v>
      </c>
      <c r="N41" s="432" t="s">
        <v>2</v>
      </c>
      <c r="O41" s="432" t="s">
        <v>3</v>
      </c>
      <c r="P41" s="432" t="s">
        <v>3</v>
      </c>
      <c r="Q41" s="432" t="s">
        <v>3</v>
      </c>
      <c r="R41" s="433" t="s">
        <v>3</v>
      </c>
      <c r="S41" s="458" t="s">
        <v>289</v>
      </c>
      <c r="T41" s="428" t="s">
        <v>290</v>
      </c>
      <c r="U41" s="428" t="s">
        <v>55</v>
      </c>
      <c r="V41" s="428">
        <v>1400</v>
      </c>
      <c r="W41" s="270">
        <v>2300</v>
      </c>
      <c r="X41" s="431" t="s">
        <v>291</v>
      </c>
      <c r="Y41" s="428" t="s">
        <v>273</v>
      </c>
      <c r="Z41" s="429">
        <v>44256</v>
      </c>
      <c r="AA41" s="429">
        <v>44561</v>
      </c>
      <c r="AB41" s="428" t="s">
        <v>12</v>
      </c>
      <c r="AC41" s="68">
        <v>296612278</v>
      </c>
      <c r="AD41" s="68">
        <f>I41</f>
        <v>282839225</v>
      </c>
      <c r="AE41" s="314"/>
      <c r="AF41" s="445" t="s">
        <v>51</v>
      </c>
      <c r="AG41" s="437" t="s">
        <v>216</v>
      </c>
    </row>
    <row r="42" spans="1:33" ht="145.5" customHeight="1">
      <c r="A42" s="734" t="s">
        <v>292</v>
      </c>
      <c r="B42" s="680" t="s">
        <v>293</v>
      </c>
      <c r="C42" s="726" t="s">
        <v>294</v>
      </c>
      <c r="D42" s="736">
        <f>+V57+V65</f>
        <v>8080</v>
      </c>
      <c r="E42" s="736">
        <f>+W57+V67</f>
        <v>6680</v>
      </c>
      <c r="F42" s="737" t="s">
        <v>295</v>
      </c>
      <c r="G42" s="435" t="s">
        <v>296</v>
      </c>
      <c r="H42" s="557">
        <v>576310745</v>
      </c>
      <c r="I42" s="557">
        <v>576310745</v>
      </c>
      <c r="J42" s="730" t="s">
        <v>120</v>
      </c>
      <c r="K42" s="424" t="s">
        <v>1</v>
      </c>
      <c r="L42" s="426" t="s">
        <v>1</v>
      </c>
      <c r="M42" s="432" t="s">
        <v>2</v>
      </c>
      <c r="N42" s="432" t="s">
        <v>2</v>
      </c>
      <c r="O42" s="432" t="s">
        <v>3</v>
      </c>
      <c r="P42" s="432" t="s">
        <v>19</v>
      </c>
      <c r="Q42" s="432" t="s">
        <v>39</v>
      </c>
      <c r="R42" s="433" t="s">
        <v>3</v>
      </c>
      <c r="S42" s="430" t="s">
        <v>297</v>
      </c>
      <c r="T42" s="428" t="s">
        <v>298</v>
      </c>
      <c r="U42" s="428" t="s">
        <v>55</v>
      </c>
      <c r="V42" s="428">
        <v>980</v>
      </c>
      <c r="W42" s="453">
        <v>4500</v>
      </c>
      <c r="X42" s="431" t="s">
        <v>299</v>
      </c>
      <c r="Y42" s="428" t="s">
        <v>273</v>
      </c>
      <c r="Z42" s="429">
        <v>44256</v>
      </c>
      <c r="AA42" s="429">
        <v>44561</v>
      </c>
      <c r="AB42" s="680" t="s">
        <v>12</v>
      </c>
      <c r="AC42" s="664">
        <v>576310745</v>
      </c>
      <c r="AD42" s="666">
        <v>576310745</v>
      </c>
      <c r="AE42" s="669" t="s">
        <v>120</v>
      </c>
      <c r="AF42" s="672" t="s">
        <v>51</v>
      </c>
      <c r="AG42" s="437" t="s">
        <v>216</v>
      </c>
    </row>
    <row r="43" spans="1:33" ht="121.5" customHeight="1">
      <c r="A43" s="734"/>
      <c r="B43" s="680"/>
      <c r="C43" s="726"/>
      <c r="D43" s="736"/>
      <c r="E43" s="736"/>
      <c r="F43" s="738"/>
      <c r="G43" s="435" t="s">
        <v>300</v>
      </c>
      <c r="H43" s="557"/>
      <c r="I43" s="557"/>
      <c r="J43" s="731"/>
      <c r="K43" s="424" t="s">
        <v>1</v>
      </c>
      <c r="L43" s="426" t="s">
        <v>1</v>
      </c>
      <c r="M43" s="432" t="s">
        <v>2</v>
      </c>
      <c r="N43" s="432" t="s">
        <v>2</v>
      </c>
      <c r="O43" s="432" t="s">
        <v>3</v>
      </c>
      <c r="P43" s="432" t="s">
        <v>19</v>
      </c>
      <c r="Q43" s="432" t="s">
        <v>39</v>
      </c>
      <c r="R43" s="433" t="s">
        <v>3</v>
      </c>
      <c r="S43" s="679" t="s">
        <v>301</v>
      </c>
      <c r="T43" s="428" t="s">
        <v>302</v>
      </c>
      <c r="U43" s="428" t="s">
        <v>55</v>
      </c>
      <c r="V43" s="428">
        <v>400</v>
      </c>
      <c r="W43" s="453">
        <v>600</v>
      </c>
      <c r="X43" s="431" t="s">
        <v>303</v>
      </c>
      <c r="Y43" s="428" t="s">
        <v>273</v>
      </c>
      <c r="Z43" s="429">
        <v>44256</v>
      </c>
      <c r="AA43" s="429">
        <v>44561</v>
      </c>
      <c r="AB43" s="680"/>
      <c r="AC43" s="664"/>
      <c r="AD43" s="667"/>
      <c r="AE43" s="670"/>
      <c r="AF43" s="672"/>
      <c r="AG43" s="674" t="s">
        <v>216</v>
      </c>
    </row>
    <row r="44" spans="1:33" ht="104.1" customHeight="1">
      <c r="A44" s="734"/>
      <c r="B44" s="680"/>
      <c r="C44" s="726"/>
      <c r="D44" s="736"/>
      <c r="E44" s="736"/>
      <c r="F44" s="738"/>
      <c r="G44" s="682" t="s">
        <v>304</v>
      </c>
      <c r="H44" s="557"/>
      <c r="I44" s="557"/>
      <c r="J44" s="731"/>
      <c r="K44" s="683" t="s">
        <v>1</v>
      </c>
      <c r="L44" s="685" t="s">
        <v>1</v>
      </c>
      <c r="M44" s="685" t="s">
        <v>2</v>
      </c>
      <c r="N44" s="685" t="s">
        <v>2</v>
      </c>
      <c r="O44" s="685" t="s">
        <v>3</v>
      </c>
      <c r="P44" s="664" t="s">
        <v>19</v>
      </c>
      <c r="Q44" s="664" t="s">
        <v>39</v>
      </c>
      <c r="R44" s="733" t="s">
        <v>3</v>
      </c>
      <c r="S44" s="679"/>
      <c r="T44" s="428" t="s">
        <v>305</v>
      </c>
      <c r="U44" s="428" t="s">
        <v>55</v>
      </c>
      <c r="V44" s="439">
        <v>230</v>
      </c>
      <c r="W44" s="271">
        <v>230</v>
      </c>
      <c r="X44" s="317" t="s">
        <v>112</v>
      </c>
      <c r="Y44" s="428" t="s">
        <v>273</v>
      </c>
      <c r="Z44" s="429">
        <v>44256</v>
      </c>
      <c r="AA44" s="429">
        <v>44561</v>
      </c>
      <c r="AB44" s="680"/>
      <c r="AC44" s="664"/>
      <c r="AD44" s="667"/>
      <c r="AE44" s="670"/>
      <c r="AF44" s="672"/>
      <c r="AG44" s="674"/>
    </row>
    <row r="45" spans="1:33" ht="50.45" customHeight="1">
      <c r="A45" s="734"/>
      <c r="B45" s="680"/>
      <c r="C45" s="726"/>
      <c r="D45" s="736"/>
      <c r="E45" s="736"/>
      <c r="F45" s="738"/>
      <c r="G45" s="682"/>
      <c r="H45" s="557"/>
      <c r="I45" s="557"/>
      <c r="J45" s="731"/>
      <c r="K45" s="683"/>
      <c r="L45" s="685"/>
      <c r="M45" s="685"/>
      <c r="N45" s="685"/>
      <c r="O45" s="685"/>
      <c r="P45" s="664"/>
      <c r="Q45" s="664"/>
      <c r="R45" s="733"/>
      <c r="S45" s="679"/>
      <c r="T45" s="428" t="s">
        <v>306</v>
      </c>
      <c r="U45" s="428" t="s">
        <v>55</v>
      </c>
      <c r="V45" s="439">
        <v>160</v>
      </c>
      <c r="W45" s="271">
        <v>160</v>
      </c>
      <c r="X45" s="317" t="s">
        <v>112</v>
      </c>
      <c r="Y45" s="428" t="s">
        <v>273</v>
      </c>
      <c r="Z45" s="429">
        <v>44256</v>
      </c>
      <c r="AA45" s="429">
        <v>44561</v>
      </c>
      <c r="AB45" s="680"/>
      <c r="AC45" s="664"/>
      <c r="AD45" s="667"/>
      <c r="AE45" s="670"/>
      <c r="AF45" s="672"/>
      <c r="AG45" s="674"/>
    </row>
    <row r="46" spans="1:33" ht="63" customHeight="1">
      <c r="A46" s="734"/>
      <c r="B46" s="680"/>
      <c r="C46" s="726"/>
      <c r="D46" s="736"/>
      <c r="E46" s="736"/>
      <c r="F46" s="738"/>
      <c r="G46" s="682"/>
      <c r="H46" s="557"/>
      <c r="I46" s="557"/>
      <c r="J46" s="731"/>
      <c r="K46" s="683"/>
      <c r="L46" s="685"/>
      <c r="M46" s="685"/>
      <c r="N46" s="685"/>
      <c r="O46" s="685"/>
      <c r="P46" s="664"/>
      <c r="Q46" s="664"/>
      <c r="R46" s="733"/>
      <c r="S46" s="679"/>
      <c r="T46" s="428" t="s">
        <v>307</v>
      </c>
      <c r="U46" s="428" t="s">
        <v>55</v>
      </c>
      <c r="V46" s="439">
        <v>110</v>
      </c>
      <c r="W46" s="271">
        <v>190</v>
      </c>
      <c r="X46" s="317" t="s">
        <v>308</v>
      </c>
      <c r="Y46" s="428" t="s">
        <v>273</v>
      </c>
      <c r="Z46" s="429">
        <v>44256</v>
      </c>
      <c r="AA46" s="429">
        <v>44561</v>
      </c>
      <c r="AB46" s="680"/>
      <c r="AC46" s="664"/>
      <c r="AD46" s="667"/>
      <c r="AE46" s="670"/>
      <c r="AF46" s="672"/>
      <c r="AG46" s="674"/>
    </row>
    <row r="47" spans="1:33" ht="51.6" customHeight="1">
      <c r="A47" s="734"/>
      <c r="B47" s="680"/>
      <c r="C47" s="726"/>
      <c r="D47" s="736"/>
      <c r="E47" s="736"/>
      <c r="F47" s="738"/>
      <c r="G47" s="435" t="s">
        <v>309</v>
      </c>
      <c r="H47" s="729"/>
      <c r="I47" s="729"/>
      <c r="J47" s="732"/>
      <c r="K47" s="424" t="s">
        <v>310</v>
      </c>
      <c r="L47" s="426" t="s">
        <v>310</v>
      </c>
      <c r="M47" s="426" t="s">
        <v>2</v>
      </c>
      <c r="N47" s="426" t="s">
        <v>2</v>
      </c>
      <c r="O47" s="426" t="s">
        <v>3</v>
      </c>
      <c r="P47" s="68" t="s">
        <v>19</v>
      </c>
      <c r="Q47" s="68" t="s">
        <v>39</v>
      </c>
      <c r="R47" s="447" t="s">
        <v>3</v>
      </c>
      <c r="S47" s="458" t="s">
        <v>311</v>
      </c>
      <c r="T47" s="428" t="s">
        <v>312</v>
      </c>
      <c r="U47" s="426" t="s">
        <v>55</v>
      </c>
      <c r="V47" s="426">
        <v>2</v>
      </c>
      <c r="W47" s="272">
        <v>2</v>
      </c>
      <c r="X47" s="328" t="s">
        <v>112</v>
      </c>
      <c r="Y47" s="426" t="s">
        <v>9</v>
      </c>
      <c r="Z47" s="518">
        <v>44348</v>
      </c>
      <c r="AA47" s="429">
        <v>44561</v>
      </c>
      <c r="AB47" s="680"/>
      <c r="AC47" s="664"/>
      <c r="AD47" s="701"/>
      <c r="AE47" s="693"/>
      <c r="AF47" s="672"/>
      <c r="AG47" s="674"/>
    </row>
    <row r="48" spans="1:33" ht="55.5" customHeight="1">
      <c r="A48" s="734"/>
      <c r="B48" s="680" t="s">
        <v>293</v>
      </c>
      <c r="C48" s="680" t="s">
        <v>294</v>
      </c>
      <c r="D48" s="736"/>
      <c r="E48" s="736"/>
      <c r="F48" s="738"/>
      <c r="G48" s="719" t="s">
        <v>313</v>
      </c>
      <c r="H48" s="723">
        <v>10330000000</v>
      </c>
      <c r="I48" s="724">
        <v>6609542404</v>
      </c>
      <c r="J48" s="720" t="s">
        <v>314</v>
      </c>
      <c r="K48" s="683" t="s">
        <v>1</v>
      </c>
      <c r="L48" s="685" t="s">
        <v>1</v>
      </c>
      <c r="M48" s="664" t="s">
        <v>1</v>
      </c>
      <c r="N48" s="664" t="s">
        <v>1</v>
      </c>
      <c r="O48" s="664" t="s">
        <v>3</v>
      </c>
      <c r="P48" s="664" t="s">
        <v>19</v>
      </c>
      <c r="Q48" s="664" t="s">
        <v>39</v>
      </c>
      <c r="R48" s="677" t="s">
        <v>3</v>
      </c>
      <c r="S48" s="679" t="s">
        <v>315</v>
      </c>
      <c r="T48" s="725" t="s">
        <v>316</v>
      </c>
      <c r="U48" s="725" t="s">
        <v>55</v>
      </c>
      <c r="V48" s="726">
        <v>4000</v>
      </c>
      <c r="W48" s="727">
        <v>6400</v>
      </c>
      <c r="X48" s="728" t="s">
        <v>317</v>
      </c>
      <c r="Y48" s="680" t="s">
        <v>5</v>
      </c>
      <c r="Z48" s="700">
        <v>44256</v>
      </c>
      <c r="AA48" s="700">
        <v>44561</v>
      </c>
      <c r="AB48" s="266" t="s">
        <v>12</v>
      </c>
      <c r="AC48" s="68">
        <v>4030000000</v>
      </c>
      <c r="AD48" s="68">
        <v>4205358481</v>
      </c>
      <c r="AE48" s="442"/>
      <c r="AF48" s="672" t="s">
        <v>51</v>
      </c>
      <c r="AG48" s="674" t="s">
        <v>318</v>
      </c>
    </row>
    <row r="49" spans="1:33" ht="42.6" customHeight="1">
      <c r="A49" s="734"/>
      <c r="B49" s="680"/>
      <c r="C49" s="680"/>
      <c r="D49" s="736"/>
      <c r="E49" s="736"/>
      <c r="F49" s="738"/>
      <c r="G49" s="719"/>
      <c r="H49" s="723"/>
      <c r="I49" s="724"/>
      <c r="J49" s="720"/>
      <c r="K49" s="683"/>
      <c r="L49" s="685"/>
      <c r="M49" s="664"/>
      <c r="N49" s="664"/>
      <c r="O49" s="664"/>
      <c r="P49" s="664"/>
      <c r="Q49" s="664"/>
      <c r="R49" s="677"/>
      <c r="S49" s="679"/>
      <c r="T49" s="725"/>
      <c r="U49" s="725"/>
      <c r="V49" s="726"/>
      <c r="W49" s="727"/>
      <c r="X49" s="728"/>
      <c r="Y49" s="680"/>
      <c r="Z49" s="700"/>
      <c r="AA49" s="700"/>
      <c r="AB49" s="710" t="s">
        <v>319</v>
      </c>
      <c r="AC49" s="666">
        <v>0</v>
      </c>
      <c r="AD49" s="667">
        <v>0</v>
      </c>
      <c r="AE49" s="670"/>
      <c r="AF49" s="672"/>
      <c r="AG49" s="674"/>
    </row>
    <row r="50" spans="1:33" ht="42.6" customHeight="1">
      <c r="A50" s="734"/>
      <c r="B50" s="680"/>
      <c r="C50" s="680"/>
      <c r="D50" s="736"/>
      <c r="E50" s="736"/>
      <c r="F50" s="738"/>
      <c r="G50" s="719"/>
      <c r="H50" s="723"/>
      <c r="I50" s="724"/>
      <c r="J50" s="720"/>
      <c r="K50" s="683"/>
      <c r="L50" s="685"/>
      <c r="M50" s="664"/>
      <c r="N50" s="664"/>
      <c r="O50" s="664"/>
      <c r="P50" s="664"/>
      <c r="Q50" s="664"/>
      <c r="R50" s="677"/>
      <c r="S50" s="430" t="s">
        <v>320</v>
      </c>
      <c r="T50" s="456" t="s">
        <v>321</v>
      </c>
      <c r="U50" s="456" t="s">
        <v>55</v>
      </c>
      <c r="V50" s="452">
        <v>41</v>
      </c>
      <c r="W50" s="457"/>
      <c r="X50" s="329" t="s">
        <v>322</v>
      </c>
      <c r="Y50" s="428" t="s">
        <v>5</v>
      </c>
      <c r="Z50" s="429">
        <v>44200</v>
      </c>
      <c r="AA50" s="429">
        <v>44561</v>
      </c>
      <c r="AB50" s="712"/>
      <c r="AC50" s="701"/>
      <c r="AD50" s="701"/>
      <c r="AE50" s="693"/>
      <c r="AF50" s="672"/>
      <c r="AG50" s="674"/>
    </row>
    <row r="51" spans="1:33" ht="86.45" customHeight="1">
      <c r="A51" s="734"/>
      <c r="B51" s="680"/>
      <c r="C51" s="680"/>
      <c r="D51" s="736"/>
      <c r="E51" s="736"/>
      <c r="F51" s="738"/>
      <c r="G51" s="455" t="s">
        <v>323</v>
      </c>
      <c r="H51" s="723"/>
      <c r="I51" s="724"/>
      <c r="J51" s="720"/>
      <c r="K51" s="424" t="s">
        <v>1</v>
      </c>
      <c r="L51" s="426" t="s">
        <v>1</v>
      </c>
      <c r="M51" s="432" t="s">
        <v>1</v>
      </c>
      <c r="N51" s="432" t="s">
        <v>1</v>
      </c>
      <c r="O51" s="432" t="s">
        <v>3</v>
      </c>
      <c r="P51" s="432" t="s">
        <v>19</v>
      </c>
      <c r="Q51" s="432" t="s">
        <v>39</v>
      </c>
      <c r="R51" s="433" t="s">
        <v>3</v>
      </c>
      <c r="S51" s="430" t="s">
        <v>324</v>
      </c>
      <c r="T51" s="456" t="s">
        <v>325</v>
      </c>
      <c r="U51" s="456" t="s">
        <v>55</v>
      </c>
      <c r="V51" s="452">
        <v>4000</v>
      </c>
      <c r="W51" s="273">
        <v>7000</v>
      </c>
      <c r="X51" s="329" t="s">
        <v>317</v>
      </c>
      <c r="Y51" s="428" t="s">
        <v>5</v>
      </c>
      <c r="Z51" s="429">
        <v>44256</v>
      </c>
      <c r="AA51" s="429">
        <v>44561</v>
      </c>
      <c r="AB51" s="428" t="s">
        <v>119</v>
      </c>
      <c r="AC51" s="274">
        <v>100000000</v>
      </c>
      <c r="AD51" s="68">
        <v>100000000</v>
      </c>
      <c r="AE51" s="314" t="s">
        <v>120</v>
      </c>
      <c r="AF51" s="445" t="s">
        <v>51</v>
      </c>
      <c r="AG51" s="437" t="s">
        <v>326</v>
      </c>
    </row>
    <row r="52" spans="1:33" ht="145.5" customHeight="1">
      <c r="A52" s="734"/>
      <c r="B52" s="680"/>
      <c r="C52" s="680"/>
      <c r="D52" s="736"/>
      <c r="E52" s="736"/>
      <c r="F52" s="738"/>
      <c r="G52" s="455" t="s">
        <v>327</v>
      </c>
      <c r="H52" s="723"/>
      <c r="I52" s="724"/>
      <c r="J52" s="720"/>
      <c r="K52" s="424" t="s">
        <v>1</v>
      </c>
      <c r="L52" s="426" t="s">
        <v>1</v>
      </c>
      <c r="M52" s="432" t="s">
        <v>1</v>
      </c>
      <c r="N52" s="432" t="s">
        <v>1</v>
      </c>
      <c r="O52" s="432" t="s">
        <v>3</v>
      </c>
      <c r="P52" s="432" t="s">
        <v>19</v>
      </c>
      <c r="Q52" s="432" t="s">
        <v>39</v>
      </c>
      <c r="R52" s="433" t="s">
        <v>3</v>
      </c>
      <c r="S52" s="430" t="s">
        <v>328</v>
      </c>
      <c r="T52" s="428" t="s">
        <v>329</v>
      </c>
      <c r="U52" s="428" t="s">
        <v>55</v>
      </c>
      <c r="V52" s="452">
        <v>4000</v>
      </c>
      <c r="W52" s="457">
        <v>17000</v>
      </c>
      <c r="X52" s="329" t="s">
        <v>330</v>
      </c>
      <c r="Y52" s="428" t="s">
        <v>5</v>
      </c>
      <c r="Z52" s="429">
        <v>44256</v>
      </c>
      <c r="AA52" s="429">
        <v>44561</v>
      </c>
      <c r="AB52" s="680" t="s">
        <v>15</v>
      </c>
      <c r="AC52" s="664">
        <v>6200000000</v>
      </c>
      <c r="AD52" s="666">
        <v>4700000000</v>
      </c>
      <c r="AE52" s="669"/>
      <c r="AF52" s="672" t="s">
        <v>51</v>
      </c>
      <c r="AG52" s="437" t="s">
        <v>326</v>
      </c>
    </row>
    <row r="53" spans="1:33" ht="66.95" customHeight="1">
      <c r="A53" s="734"/>
      <c r="B53" s="680"/>
      <c r="C53" s="680"/>
      <c r="D53" s="736"/>
      <c r="E53" s="736"/>
      <c r="F53" s="738"/>
      <c r="G53" s="719" t="s">
        <v>331</v>
      </c>
      <c r="H53" s="723"/>
      <c r="I53" s="724"/>
      <c r="J53" s="720"/>
      <c r="K53" s="424" t="s">
        <v>1</v>
      </c>
      <c r="L53" s="426" t="s">
        <v>1</v>
      </c>
      <c r="M53" s="432" t="s">
        <v>1</v>
      </c>
      <c r="N53" s="432" t="s">
        <v>1</v>
      </c>
      <c r="O53" s="432" t="s">
        <v>3</v>
      </c>
      <c r="P53" s="432" t="s">
        <v>19</v>
      </c>
      <c r="Q53" s="432" t="s">
        <v>39</v>
      </c>
      <c r="R53" s="433" t="s">
        <v>3</v>
      </c>
      <c r="S53" s="679" t="s">
        <v>332</v>
      </c>
      <c r="T53" s="428" t="s">
        <v>333</v>
      </c>
      <c r="U53" s="428" t="s">
        <v>55</v>
      </c>
      <c r="V53" s="452">
        <v>600</v>
      </c>
      <c r="W53" s="457">
        <v>600</v>
      </c>
      <c r="X53" s="330" t="s">
        <v>112</v>
      </c>
      <c r="Y53" s="428" t="s">
        <v>5</v>
      </c>
      <c r="Z53" s="429">
        <v>44256</v>
      </c>
      <c r="AA53" s="429">
        <v>44561</v>
      </c>
      <c r="AB53" s="680"/>
      <c r="AC53" s="664"/>
      <c r="AD53" s="667"/>
      <c r="AE53" s="670"/>
      <c r="AF53" s="672"/>
      <c r="AG53" s="674" t="s">
        <v>326</v>
      </c>
    </row>
    <row r="54" spans="1:33" ht="66.95" customHeight="1">
      <c r="A54" s="734"/>
      <c r="B54" s="680"/>
      <c r="C54" s="680"/>
      <c r="D54" s="736"/>
      <c r="E54" s="736"/>
      <c r="F54" s="738"/>
      <c r="G54" s="719"/>
      <c r="H54" s="723"/>
      <c r="I54" s="724"/>
      <c r="J54" s="720"/>
      <c r="K54" s="424" t="s">
        <v>1</v>
      </c>
      <c r="L54" s="426" t="s">
        <v>1</v>
      </c>
      <c r="M54" s="432" t="s">
        <v>1</v>
      </c>
      <c r="N54" s="432" t="s">
        <v>1</v>
      </c>
      <c r="O54" s="432" t="s">
        <v>3</v>
      </c>
      <c r="P54" s="432" t="s">
        <v>19</v>
      </c>
      <c r="Q54" s="432" t="s">
        <v>39</v>
      </c>
      <c r="R54" s="433" t="s">
        <v>3</v>
      </c>
      <c r="S54" s="679"/>
      <c r="T54" s="428" t="s">
        <v>334</v>
      </c>
      <c r="U54" s="428" t="s">
        <v>55</v>
      </c>
      <c r="V54" s="452">
        <v>0</v>
      </c>
      <c r="W54" s="457">
        <v>5000</v>
      </c>
      <c r="X54" s="431" t="s">
        <v>335</v>
      </c>
      <c r="Y54" s="428" t="s">
        <v>5</v>
      </c>
      <c r="Z54" s="429">
        <v>44256</v>
      </c>
      <c r="AA54" s="429">
        <v>44561</v>
      </c>
      <c r="AB54" s="680"/>
      <c r="AC54" s="664"/>
      <c r="AD54" s="667"/>
      <c r="AE54" s="670"/>
      <c r="AF54" s="672"/>
      <c r="AG54" s="674"/>
    </row>
    <row r="55" spans="1:33" ht="52.5" customHeight="1">
      <c r="A55" s="734"/>
      <c r="B55" s="680"/>
      <c r="C55" s="680"/>
      <c r="D55" s="736"/>
      <c r="E55" s="736"/>
      <c r="F55" s="738"/>
      <c r="G55" s="719"/>
      <c r="H55" s="723"/>
      <c r="I55" s="724"/>
      <c r="J55" s="720"/>
      <c r="K55" s="424" t="s">
        <v>1</v>
      </c>
      <c r="L55" s="426" t="s">
        <v>1</v>
      </c>
      <c r="M55" s="432" t="s">
        <v>1</v>
      </c>
      <c r="N55" s="432" t="s">
        <v>1</v>
      </c>
      <c r="O55" s="432" t="s">
        <v>3</v>
      </c>
      <c r="P55" s="432" t="s">
        <v>19</v>
      </c>
      <c r="Q55" s="432" t="s">
        <v>39</v>
      </c>
      <c r="R55" s="433" t="s">
        <v>3</v>
      </c>
      <c r="S55" s="679"/>
      <c r="T55" s="456" t="s">
        <v>336</v>
      </c>
      <c r="U55" s="69" t="s">
        <v>55</v>
      </c>
      <c r="V55" s="452">
        <v>4000</v>
      </c>
      <c r="W55" s="275">
        <v>2600</v>
      </c>
      <c r="X55" s="319" t="s">
        <v>295</v>
      </c>
      <c r="Y55" s="428" t="s">
        <v>5</v>
      </c>
      <c r="Z55" s="429">
        <v>44256</v>
      </c>
      <c r="AA55" s="429">
        <v>44561</v>
      </c>
      <c r="AB55" s="680"/>
      <c r="AC55" s="664"/>
      <c r="AD55" s="667"/>
      <c r="AE55" s="670"/>
      <c r="AF55" s="672"/>
      <c r="AG55" s="674"/>
    </row>
    <row r="56" spans="1:33" ht="40.5" customHeight="1">
      <c r="A56" s="734"/>
      <c r="B56" s="680"/>
      <c r="C56" s="680"/>
      <c r="D56" s="736"/>
      <c r="E56" s="736"/>
      <c r="F56" s="738"/>
      <c r="G56" s="719"/>
      <c r="H56" s="723"/>
      <c r="I56" s="724"/>
      <c r="J56" s="720"/>
      <c r="K56" s="424" t="s">
        <v>1</v>
      </c>
      <c r="L56" s="426" t="s">
        <v>1</v>
      </c>
      <c r="M56" s="432" t="s">
        <v>1</v>
      </c>
      <c r="N56" s="432" t="s">
        <v>1</v>
      </c>
      <c r="O56" s="432" t="s">
        <v>3</v>
      </c>
      <c r="P56" s="432" t="s">
        <v>19</v>
      </c>
      <c r="Q56" s="432" t="s">
        <v>39</v>
      </c>
      <c r="R56" s="433" t="s">
        <v>3</v>
      </c>
      <c r="S56" s="679"/>
      <c r="T56" s="456" t="s">
        <v>337</v>
      </c>
      <c r="U56" s="69" t="s">
        <v>55</v>
      </c>
      <c r="V56" s="452">
        <v>80000</v>
      </c>
      <c r="W56" s="275">
        <v>52000</v>
      </c>
      <c r="X56" s="319" t="s">
        <v>338</v>
      </c>
      <c r="Y56" s="428" t="s">
        <v>5</v>
      </c>
      <c r="Z56" s="429">
        <v>44256</v>
      </c>
      <c r="AA56" s="429">
        <v>44561</v>
      </c>
      <c r="AB56" s="680"/>
      <c r="AC56" s="664"/>
      <c r="AD56" s="667"/>
      <c r="AE56" s="670"/>
      <c r="AF56" s="672"/>
      <c r="AG56" s="674"/>
    </row>
    <row r="57" spans="1:33" ht="40.5" customHeight="1">
      <c r="A57" s="734"/>
      <c r="B57" s="680"/>
      <c r="C57" s="680"/>
      <c r="D57" s="736"/>
      <c r="E57" s="736"/>
      <c r="F57" s="738"/>
      <c r="G57" s="719"/>
      <c r="H57" s="723"/>
      <c r="I57" s="724"/>
      <c r="J57" s="720"/>
      <c r="K57" s="424" t="s">
        <v>1</v>
      </c>
      <c r="L57" s="426" t="s">
        <v>1</v>
      </c>
      <c r="M57" s="432" t="s">
        <v>1</v>
      </c>
      <c r="N57" s="432" t="s">
        <v>1</v>
      </c>
      <c r="O57" s="432" t="s">
        <v>3</v>
      </c>
      <c r="P57" s="432" t="s">
        <v>19</v>
      </c>
      <c r="Q57" s="432" t="s">
        <v>39</v>
      </c>
      <c r="R57" s="433" t="s">
        <v>3</v>
      </c>
      <c r="S57" s="679"/>
      <c r="T57" s="456" t="s">
        <v>339</v>
      </c>
      <c r="U57" s="69" t="s">
        <v>55</v>
      </c>
      <c r="V57" s="452">
        <f>+V55</f>
        <v>4000</v>
      </c>
      <c r="W57" s="276">
        <v>2600</v>
      </c>
      <c r="X57" s="319" t="s">
        <v>340</v>
      </c>
      <c r="Y57" s="428" t="s">
        <v>5</v>
      </c>
      <c r="Z57" s="429">
        <v>44256</v>
      </c>
      <c r="AA57" s="429">
        <v>44561</v>
      </c>
      <c r="AB57" s="680"/>
      <c r="AC57" s="664"/>
      <c r="AD57" s="667"/>
      <c r="AE57" s="670"/>
      <c r="AF57" s="672"/>
      <c r="AG57" s="674"/>
    </row>
    <row r="58" spans="1:33" ht="38.1" customHeight="1">
      <c r="A58" s="734"/>
      <c r="B58" s="680"/>
      <c r="C58" s="680"/>
      <c r="D58" s="736"/>
      <c r="E58" s="736"/>
      <c r="F58" s="738"/>
      <c r="G58" s="719"/>
      <c r="H58" s="723"/>
      <c r="I58" s="724"/>
      <c r="J58" s="720"/>
      <c r="K58" s="424" t="s">
        <v>1</v>
      </c>
      <c r="L58" s="426" t="s">
        <v>1</v>
      </c>
      <c r="M58" s="432" t="s">
        <v>1</v>
      </c>
      <c r="N58" s="432" t="s">
        <v>1</v>
      </c>
      <c r="O58" s="432" t="s">
        <v>3</v>
      </c>
      <c r="P58" s="432" t="s">
        <v>19</v>
      </c>
      <c r="Q58" s="432" t="s">
        <v>39</v>
      </c>
      <c r="R58" s="433" t="s">
        <v>3</v>
      </c>
      <c r="S58" s="679"/>
      <c r="T58" s="456" t="s">
        <v>341</v>
      </c>
      <c r="U58" s="69" t="s">
        <v>55</v>
      </c>
      <c r="V58" s="452">
        <f>ROUND(V55*0.35,0)</f>
        <v>1400</v>
      </c>
      <c r="W58" s="275">
        <v>750</v>
      </c>
      <c r="X58" s="319" t="s">
        <v>342</v>
      </c>
      <c r="Y58" s="428" t="s">
        <v>343</v>
      </c>
      <c r="Z58" s="429">
        <v>44256</v>
      </c>
      <c r="AA58" s="429">
        <v>44561</v>
      </c>
      <c r="AB58" s="680"/>
      <c r="AC58" s="664"/>
      <c r="AD58" s="667"/>
      <c r="AE58" s="670"/>
      <c r="AF58" s="672"/>
      <c r="AG58" s="674"/>
    </row>
    <row r="59" spans="1:33" ht="66.95" customHeight="1">
      <c r="A59" s="734"/>
      <c r="B59" s="680"/>
      <c r="C59" s="680"/>
      <c r="D59" s="736"/>
      <c r="E59" s="736"/>
      <c r="F59" s="738"/>
      <c r="G59" s="719"/>
      <c r="H59" s="723"/>
      <c r="I59" s="724"/>
      <c r="J59" s="720"/>
      <c r="K59" s="424" t="s">
        <v>1</v>
      </c>
      <c r="L59" s="426" t="s">
        <v>1</v>
      </c>
      <c r="M59" s="432" t="s">
        <v>1</v>
      </c>
      <c r="N59" s="432" t="s">
        <v>1</v>
      </c>
      <c r="O59" s="432" t="s">
        <v>3</v>
      </c>
      <c r="P59" s="432" t="s">
        <v>19</v>
      </c>
      <c r="Q59" s="432" t="s">
        <v>39</v>
      </c>
      <c r="R59" s="433" t="s">
        <v>3</v>
      </c>
      <c r="S59" s="679"/>
      <c r="T59" s="428" t="s">
        <v>344</v>
      </c>
      <c r="U59" s="69" t="s">
        <v>55</v>
      </c>
      <c r="V59" s="452">
        <v>80000</v>
      </c>
      <c r="W59" s="275">
        <v>52000</v>
      </c>
      <c r="X59" s="319" t="s">
        <v>345</v>
      </c>
      <c r="Y59" s="428" t="s">
        <v>5</v>
      </c>
      <c r="Z59" s="429">
        <v>44256</v>
      </c>
      <c r="AA59" s="429">
        <v>44561</v>
      </c>
      <c r="AB59" s="680"/>
      <c r="AC59" s="664"/>
      <c r="AD59" s="667"/>
      <c r="AE59" s="670"/>
      <c r="AF59" s="672"/>
      <c r="AG59" s="674"/>
    </row>
    <row r="60" spans="1:33" ht="66.95" customHeight="1">
      <c r="A60" s="734"/>
      <c r="B60" s="680"/>
      <c r="C60" s="680"/>
      <c r="D60" s="736"/>
      <c r="E60" s="736"/>
      <c r="F60" s="738"/>
      <c r="G60" s="719"/>
      <c r="H60" s="723"/>
      <c r="I60" s="724"/>
      <c r="J60" s="720"/>
      <c r="K60" s="424" t="s">
        <v>1</v>
      </c>
      <c r="L60" s="426" t="s">
        <v>1</v>
      </c>
      <c r="M60" s="432" t="s">
        <v>1</v>
      </c>
      <c r="N60" s="432" t="s">
        <v>1</v>
      </c>
      <c r="O60" s="432" t="s">
        <v>3</v>
      </c>
      <c r="P60" s="432" t="s">
        <v>19</v>
      </c>
      <c r="Q60" s="432" t="s">
        <v>39</v>
      </c>
      <c r="R60" s="433" t="s">
        <v>3</v>
      </c>
      <c r="S60" s="722" t="s">
        <v>346</v>
      </c>
      <c r="T60" s="428" t="s">
        <v>347</v>
      </c>
      <c r="U60" s="428" t="s">
        <v>56</v>
      </c>
      <c r="V60" s="70">
        <v>0.95</v>
      </c>
      <c r="W60" s="70">
        <v>0.95</v>
      </c>
      <c r="X60" s="330" t="s">
        <v>112</v>
      </c>
      <c r="Y60" s="428" t="s">
        <v>5</v>
      </c>
      <c r="Z60" s="429">
        <v>44228</v>
      </c>
      <c r="AA60" s="429">
        <v>44561</v>
      </c>
      <c r="AB60" s="680"/>
      <c r="AC60" s="664"/>
      <c r="AD60" s="667"/>
      <c r="AE60" s="670"/>
      <c r="AF60" s="672"/>
      <c r="AG60" s="674" t="s">
        <v>326</v>
      </c>
    </row>
    <row r="61" spans="1:33" ht="132" customHeight="1">
      <c r="A61" s="734"/>
      <c r="B61" s="680"/>
      <c r="C61" s="680"/>
      <c r="D61" s="736"/>
      <c r="E61" s="736"/>
      <c r="F61" s="738"/>
      <c r="G61" s="719"/>
      <c r="H61" s="723"/>
      <c r="I61" s="724"/>
      <c r="J61" s="720"/>
      <c r="K61" s="424" t="s">
        <v>1</v>
      </c>
      <c r="L61" s="426" t="s">
        <v>1</v>
      </c>
      <c r="M61" s="432" t="s">
        <v>1</v>
      </c>
      <c r="N61" s="432" t="s">
        <v>1</v>
      </c>
      <c r="O61" s="432" t="s">
        <v>3</v>
      </c>
      <c r="P61" s="432" t="s">
        <v>19</v>
      </c>
      <c r="Q61" s="432" t="s">
        <v>39</v>
      </c>
      <c r="R61" s="433" t="s">
        <v>3</v>
      </c>
      <c r="S61" s="722"/>
      <c r="T61" s="428" t="s">
        <v>348</v>
      </c>
      <c r="U61" s="428" t="s">
        <v>55</v>
      </c>
      <c r="V61" s="452">
        <v>4000</v>
      </c>
      <c r="W61" s="277">
        <v>8500</v>
      </c>
      <c r="X61" s="329" t="s">
        <v>349</v>
      </c>
      <c r="Y61" s="428" t="s">
        <v>5</v>
      </c>
      <c r="Z61" s="429">
        <v>44228</v>
      </c>
      <c r="AA61" s="429">
        <v>44561</v>
      </c>
      <c r="AB61" s="680"/>
      <c r="AC61" s="664"/>
      <c r="AD61" s="667"/>
      <c r="AE61" s="670"/>
      <c r="AF61" s="672"/>
      <c r="AG61" s="674"/>
    </row>
    <row r="62" spans="1:33" ht="50.1" customHeight="1">
      <c r="A62" s="734"/>
      <c r="B62" s="680"/>
      <c r="C62" s="680"/>
      <c r="D62" s="736"/>
      <c r="E62" s="736"/>
      <c r="F62" s="738"/>
      <c r="G62" s="719"/>
      <c r="H62" s="723"/>
      <c r="I62" s="724"/>
      <c r="J62" s="720"/>
      <c r="K62" s="424" t="s">
        <v>1</v>
      </c>
      <c r="L62" s="426" t="s">
        <v>1</v>
      </c>
      <c r="M62" s="432" t="s">
        <v>1</v>
      </c>
      <c r="N62" s="432" t="s">
        <v>1</v>
      </c>
      <c r="O62" s="432" t="s">
        <v>3</v>
      </c>
      <c r="P62" s="432" t="s">
        <v>19</v>
      </c>
      <c r="Q62" s="432" t="s">
        <v>39</v>
      </c>
      <c r="R62" s="433" t="s">
        <v>3</v>
      </c>
      <c r="S62" s="722"/>
      <c r="T62" s="428" t="s">
        <v>350</v>
      </c>
      <c r="U62" s="428" t="s">
        <v>56</v>
      </c>
      <c r="V62" s="70">
        <v>1</v>
      </c>
      <c r="W62" s="70">
        <v>1</v>
      </c>
      <c r="X62" s="330" t="s">
        <v>112</v>
      </c>
      <c r="Y62" s="428" t="s">
        <v>5</v>
      </c>
      <c r="Z62" s="429">
        <v>44228</v>
      </c>
      <c r="AA62" s="429">
        <v>44561</v>
      </c>
      <c r="AB62" s="680"/>
      <c r="AC62" s="664"/>
      <c r="AD62" s="701"/>
      <c r="AE62" s="693"/>
      <c r="AF62" s="672"/>
      <c r="AG62" s="674"/>
    </row>
    <row r="63" spans="1:33" ht="57.95" customHeight="1">
      <c r="A63" s="734"/>
      <c r="B63" s="726" t="s">
        <v>293</v>
      </c>
      <c r="C63" s="726" t="s">
        <v>294</v>
      </c>
      <c r="D63" s="736"/>
      <c r="E63" s="736"/>
      <c r="F63" s="738"/>
      <c r="G63" s="435" t="s">
        <v>351</v>
      </c>
      <c r="H63" s="718">
        <v>10076169825</v>
      </c>
      <c r="I63" s="718">
        <v>10076169825</v>
      </c>
      <c r="J63" s="720" t="s">
        <v>120</v>
      </c>
      <c r="K63" s="424" t="s">
        <v>1</v>
      </c>
      <c r="L63" s="426" t="s">
        <v>1</v>
      </c>
      <c r="M63" s="432" t="s">
        <v>1</v>
      </c>
      <c r="N63" s="432" t="s">
        <v>1</v>
      </c>
      <c r="O63" s="432" t="s">
        <v>3</v>
      </c>
      <c r="P63" s="432" t="s">
        <v>19</v>
      </c>
      <c r="Q63" s="432" t="s">
        <v>39</v>
      </c>
      <c r="R63" s="433" t="s">
        <v>3</v>
      </c>
      <c r="S63" s="430" t="s">
        <v>352</v>
      </c>
      <c r="T63" s="428" t="s">
        <v>353</v>
      </c>
      <c r="U63" s="428" t="s">
        <v>55</v>
      </c>
      <c r="V63" s="428">
        <v>1800</v>
      </c>
      <c r="W63" s="428">
        <v>1800</v>
      </c>
      <c r="X63" s="330" t="s">
        <v>112</v>
      </c>
      <c r="Y63" s="428" t="s">
        <v>5</v>
      </c>
      <c r="Z63" s="429">
        <v>44260</v>
      </c>
      <c r="AA63" s="429">
        <v>44560</v>
      </c>
      <c r="AB63" s="428" t="s">
        <v>12</v>
      </c>
      <c r="AC63" s="68">
        <v>2161402541</v>
      </c>
      <c r="AD63" s="68">
        <v>2365586464</v>
      </c>
      <c r="AE63" s="314"/>
      <c r="AF63" s="445" t="s">
        <v>51</v>
      </c>
      <c r="AG63" s="437" t="s">
        <v>354</v>
      </c>
    </row>
    <row r="64" spans="1:33" ht="73.5" customHeight="1">
      <c r="A64" s="734"/>
      <c r="B64" s="726"/>
      <c r="C64" s="726"/>
      <c r="D64" s="736"/>
      <c r="E64" s="736"/>
      <c r="F64" s="738"/>
      <c r="G64" s="435" t="s">
        <v>355</v>
      </c>
      <c r="H64" s="677"/>
      <c r="I64" s="677"/>
      <c r="J64" s="720"/>
      <c r="K64" s="424" t="s">
        <v>1</v>
      </c>
      <c r="L64" s="426" t="s">
        <v>1</v>
      </c>
      <c r="M64" s="432" t="s">
        <v>1</v>
      </c>
      <c r="N64" s="432" t="s">
        <v>1</v>
      </c>
      <c r="O64" s="432" t="s">
        <v>3</v>
      </c>
      <c r="P64" s="432" t="s">
        <v>19</v>
      </c>
      <c r="Q64" s="432" t="s">
        <v>39</v>
      </c>
      <c r="R64" s="433" t="s">
        <v>3</v>
      </c>
      <c r="S64" s="679" t="s">
        <v>356</v>
      </c>
      <c r="T64" s="448" t="s">
        <v>357</v>
      </c>
      <c r="U64" s="448" t="s">
        <v>55</v>
      </c>
      <c r="V64" s="448">
        <v>1800</v>
      </c>
      <c r="W64" s="448">
        <v>1800</v>
      </c>
      <c r="X64" s="330" t="s">
        <v>112</v>
      </c>
      <c r="Y64" s="428" t="s">
        <v>5</v>
      </c>
      <c r="Z64" s="429">
        <v>44260</v>
      </c>
      <c r="AA64" s="429">
        <v>44560</v>
      </c>
      <c r="AB64" s="428" t="s">
        <v>15</v>
      </c>
      <c r="AC64" s="68">
        <v>5100000000</v>
      </c>
      <c r="AD64" s="68">
        <v>2500000000</v>
      </c>
      <c r="AE64" s="314"/>
      <c r="AF64" s="445" t="s">
        <v>51</v>
      </c>
      <c r="AG64" s="674" t="s">
        <v>354</v>
      </c>
    </row>
    <row r="65" spans="1:33" ht="40.5" customHeight="1">
      <c r="A65" s="734"/>
      <c r="B65" s="726"/>
      <c r="C65" s="726"/>
      <c r="D65" s="736"/>
      <c r="E65" s="736"/>
      <c r="F65" s="738"/>
      <c r="G65" s="682" t="s">
        <v>358</v>
      </c>
      <c r="H65" s="677"/>
      <c r="I65" s="677"/>
      <c r="J65" s="720"/>
      <c r="K65" s="683" t="s">
        <v>1</v>
      </c>
      <c r="L65" s="685" t="s">
        <v>1</v>
      </c>
      <c r="M65" s="685" t="s">
        <v>1</v>
      </c>
      <c r="N65" s="685" t="s">
        <v>1</v>
      </c>
      <c r="O65" s="664" t="s">
        <v>3</v>
      </c>
      <c r="P65" s="664" t="s">
        <v>19</v>
      </c>
      <c r="Q65" s="664" t="s">
        <v>39</v>
      </c>
      <c r="R65" s="677" t="s">
        <v>3</v>
      </c>
      <c r="S65" s="721"/>
      <c r="T65" s="448" t="s">
        <v>359</v>
      </c>
      <c r="U65" s="448" t="s">
        <v>55</v>
      </c>
      <c r="V65" s="448">
        <v>4080</v>
      </c>
      <c r="W65" s="448">
        <v>4080</v>
      </c>
      <c r="X65" s="330" t="s">
        <v>112</v>
      </c>
      <c r="Y65" s="428" t="s">
        <v>5</v>
      </c>
      <c r="Z65" s="429">
        <v>44260</v>
      </c>
      <c r="AA65" s="429">
        <v>44560</v>
      </c>
      <c r="AB65" s="710" t="s">
        <v>119</v>
      </c>
      <c r="AC65" s="666">
        <v>100000000</v>
      </c>
      <c r="AD65" s="666">
        <v>100000000</v>
      </c>
      <c r="AE65" s="669" t="s">
        <v>120</v>
      </c>
      <c r="AF65" s="445" t="s">
        <v>51</v>
      </c>
      <c r="AG65" s="674"/>
    </row>
    <row r="66" spans="1:33" ht="80.099999999999994" customHeight="1">
      <c r="A66" s="734"/>
      <c r="B66" s="726"/>
      <c r="C66" s="726"/>
      <c r="D66" s="736"/>
      <c r="E66" s="736"/>
      <c r="F66" s="738"/>
      <c r="G66" s="682"/>
      <c r="H66" s="677"/>
      <c r="I66" s="677"/>
      <c r="J66" s="720"/>
      <c r="K66" s="683"/>
      <c r="L66" s="685"/>
      <c r="M66" s="685"/>
      <c r="N66" s="685"/>
      <c r="O66" s="664"/>
      <c r="P66" s="664"/>
      <c r="Q66" s="664"/>
      <c r="R66" s="677"/>
      <c r="S66" s="721"/>
      <c r="T66" s="448" t="s">
        <v>360</v>
      </c>
      <c r="U66" s="448" t="s">
        <v>55</v>
      </c>
      <c r="V66" s="448">
        <v>0</v>
      </c>
      <c r="W66" s="448">
        <v>3869</v>
      </c>
      <c r="X66" s="431" t="s">
        <v>361</v>
      </c>
      <c r="Y66" s="428" t="s">
        <v>5</v>
      </c>
      <c r="Z66" s="429">
        <v>44260</v>
      </c>
      <c r="AA66" s="429">
        <v>44560</v>
      </c>
      <c r="AB66" s="712"/>
      <c r="AC66" s="701"/>
      <c r="AD66" s="701"/>
      <c r="AE66" s="693"/>
      <c r="AF66" s="445"/>
      <c r="AG66" s="674"/>
    </row>
    <row r="67" spans="1:33" ht="45.75" customHeight="1">
      <c r="A67" s="734"/>
      <c r="B67" s="726"/>
      <c r="C67" s="726"/>
      <c r="D67" s="736"/>
      <c r="E67" s="736"/>
      <c r="F67" s="738"/>
      <c r="G67" s="682"/>
      <c r="H67" s="677"/>
      <c r="I67" s="677"/>
      <c r="J67" s="720"/>
      <c r="K67" s="683"/>
      <c r="L67" s="685"/>
      <c r="M67" s="685"/>
      <c r="N67" s="685"/>
      <c r="O67" s="664"/>
      <c r="P67" s="664"/>
      <c r="Q67" s="664"/>
      <c r="R67" s="677"/>
      <c r="S67" s="721"/>
      <c r="T67" s="448" t="s">
        <v>362</v>
      </c>
      <c r="U67" s="448" t="s">
        <v>55</v>
      </c>
      <c r="V67" s="448">
        <v>4080</v>
      </c>
      <c r="W67" s="448">
        <v>4080</v>
      </c>
      <c r="X67" s="330" t="s">
        <v>112</v>
      </c>
      <c r="Y67" s="428" t="s">
        <v>5</v>
      </c>
      <c r="Z67" s="429">
        <v>44260</v>
      </c>
      <c r="AA67" s="429">
        <v>44560</v>
      </c>
      <c r="AB67" s="680" t="s">
        <v>12</v>
      </c>
      <c r="AC67" s="664">
        <v>2714767284</v>
      </c>
      <c r="AD67" s="666">
        <v>2714767284</v>
      </c>
      <c r="AE67" s="669" t="s">
        <v>120</v>
      </c>
      <c r="AF67" s="672" t="s">
        <v>114</v>
      </c>
      <c r="AG67" s="674"/>
    </row>
    <row r="68" spans="1:33" ht="66.95" customHeight="1">
      <c r="A68" s="734"/>
      <c r="B68" s="726"/>
      <c r="C68" s="726"/>
      <c r="D68" s="736"/>
      <c r="E68" s="736"/>
      <c r="F68" s="738"/>
      <c r="G68" s="682"/>
      <c r="H68" s="677"/>
      <c r="I68" s="677"/>
      <c r="J68" s="720"/>
      <c r="K68" s="683"/>
      <c r="L68" s="685"/>
      <c r="M68" s="685"/>
      <c r="N68" s="685"/>
      <c r="O68" s="664"/>
      <c r="P68" s="664"/>
      <c r="Q68" s="664"/>
      <c r="R68" s="677"/>
      <c r="S68" s="721"/>
      <c r="T68" s="448" t="s">
        <v>363</v>
      </c>
      <c r="U68" s="448" t="s">
        <v>55</v>
      </c>
      <c r="V68" s="448">
        <v>1100</v>
      </c>
      <c r="W68" s="278">
        <v>2000</v>
      </c>
      <c r="X68" s="331" t="s">
        <v>364</v>
      </c>
      <c r="Y68" s="428" t="s">
        <v>5</v>
      </c>
      <c r="Z68" s="429">
        <v>44260</v>
      </c>
      <c r="AA68" s="429">
        <v>44560</v>
      </c>
      <c r="AB68" s="680"/>
      <c r="AC68" s="664"/>
      <c r="AD68" s="667"/>
      <c r="AE68" s="670"/>
      <c r="AF68" s="672"/>
      <c r="AG68" s="674"/>
    </row>
    <row r="69" spans="1:33" ht="42.95" customHeight="1">
      <c r="A69" s="734"/>
      <c r="B69" s="726"/>
      <c r="C69" s="726"/>
      <c r="D69" s="736"/>
      <c r="E69" s="736"/>
      <c r="F69" s="738"/>
      <c r="G69" s="682"/>
      <c r="H69" s="677"/>
      <c r="I69" s="677"/>
      <c r="J69" s="720"/>
      <c r="K69" s="683"/>
      <c r="L69" s="685"/>
      <c r="M69" s="685"/>
      <c r="N69" s="685"/>
      <c r="O69" s="664"/>
      <c r="P69" s="664"/>
      <c r="Q69" s="664"/>
      <c r="R69" s="677"/>
      <c r="S69" s="721"/>
      <c r="T69" s="448" t="s">
        <v>365</v>
      </c>
      <c r="U69" s="448" t="s">
        <v>55</v>
      </c>
      <c r="V69" s="448">
        <v>1000</v>
      </c>
      <c r="W69" s="279">
        <v>1000</v>
      </c>
      <c r="X69" s="330" t="s">
        <v>112</v>
      </c>
      <c r="Y69" s="428" t="s">
        <v>5</v>
      </c>
      <c r="Z69" s="429">
        <v>44260</v>
      </c>
      <c r="AA69" s="429">
        <v>44560</v>
      </c>
      <c r="AB69" s="680"/>
      <c r="AC69" s="664"/>
      <c r="AD69" s="667"/>
      <c r="AE69" s="670"/>
      <c r="AF69" s="672"/>
      <c r="AG69" s="674"/>
    </row>
    <row r="70" spans="1:33" ht="42.95" customHeight="1">
      <c r="A70" s="734"/>
      <c r="B70" s="726"/>
      <c r="C70" s="726"/>
      <c r="D70" s="736"/>
      <c r="E70" s="736"/>
      <c r="F70" s="738"/>
      <c r="G70" s="682"/>
      <c r="H70" s="677"/>
      <c r="I70" s="677"/>
      <c r="J70" s="720"/>
      <c r="K70" s="683"/>
      <c r="L70" s="685"/>
      <c r="M70" s="685"/>
      <c r="N70" s="685"/>
      <c r="O70" s="664"/>
      <c r="P70" s="664"/>
      <c r="Q70" s="664"/>
      <c r="R70" s="677"/>
      <c r="S70" s="721"/>
      <c r="T70" s="448" t="s">
        <v>366</v>
      </c>
      <c r="U70" s="448" t="s">
        <v>55</v>
      </c>
      <c r="V70" s="448">
        <f>+V68</f>
        <v>1100</v>
      </c>
      <c r="W70" s="278">
        <v>2000</v>
      </c>
      <c r="X70" s="331" t="s">
        <v>364</v>
      </c>
      <c r="Y70" s="428" t="s">
        <v>5</v>
      </c>
      <c r="Z70" s="429">
        <v>44260</v>
      </c>
      <c r="AA70" s="429">
        <v>44560</v>
      </c>
      <c r="AB70" s="680"/>
      <c r="AC70" s="664"/>
      <c r="AD70" s="667"/>
      <c r="AE70" s="670"/>
      <c r="AF70" s="672"/>
      <c r="AG70" s="674"/>
    </row>
    <row r="71" spans="1:33" ht="84.95" customHeight="1">
      <c r="A71" s="734"/>
      <c r="B71" s="726"/>
      <c r="C71" s="726"/>
      <c r="D71" s="736"/>
      <c r="E71" s="736"/>
      <c r="F71" s="738"/>
      <c r="G71" s="682"/>
      <c r="H71" s="677"/>
      <c r="I71" s="677"/>
      <c r="J71" s="720"/>
      <c r="K71" s="683"/>
      <c r="L71" s="685"/>
      <c r="M71" s="685"/>
      <c r="N71" s="685"/>
      <c r="O71" s="664"/>
      <c r="P71" s="664"/>
      <c r="Q71" s="664"/>
      <c r="R71" s="677"/>
      <c r="S71" s="721"/>
      <c r="T71" s="519" t="s">
        <v>367</v>
      </c>
      <c r="U71" s="448" t="s">
        <v>55</v>
      </c>
      <c r="V71" s="448">
        <v>300</v>
      </c>
      <c r="W71" s="279">
        <v>300</v>
      </c>
      <c r="X71" s="332" t="s">
        <v>368</v>
      </c>
      <c r="Y71" s="428" t="s">
        <v>5</v>
      </c>
      <c r="Z71" s="429">
        <v>44260</v>
      </c>
      <c r="AA71" s="429">
        <v>44560</v>
      </c>
      <c r="AB71" s="680"/>
      <c r="AC71" s="664"/>
      <c r="AD71" s="667"/>
      <c r="AE71" s="670"/>
      <c r="AF71" s="672"/>
      <c r="AG71" s="674"/>
    </row>
    <row r="72" spans="1:33" ht="51.75" customHeight="1">
      <c r="A72" s="734"/>
      <c r="B72" s="726"/>
      <c r="C72" s="726"/>
      <c r="D72" s="736"/>
      <c r="E72" s="736"/>
      <c r="F72" s="739"/>
      <c r="G72" s="435" t="s">
        <v>369</v>
      </c>
      <c r="H72" s="677"/>
      <c r="I72" s="677"/>
      <c r="J72" s="720"/>
      <c r="K72" s="424" t="s">
        <v>1</v>
      </c>
      <c r="L72" s="426" t="s">
        <v>1</v>
      </c>
      <c r="M72" s="432" t="s">
        <v>1</v>
      </c>
      <c r="N72" s="432" t="s">
        <v>1</v>
      </c>
      <c r="O72" s="432" t="s">
        <v>3</v>
      </c>
      <c r="P72" s="432" t="s">
        <v>19</v>
      </c>
      <c r="Q72" s="432" t="s">
        <v>39</v>
      </c>
      <c r="R72" s="433" t="s">
        <v>3</v>
      </c>
      <c r="S72" s="430" t="s">
        <v>370</v>
      </c>
      <c r="T72" s="428" t="s">
        <v>371</v>
      </c>
      <c r="U72" s="428" t="s">
        <v>55</v>
      </c>
      <c r="V72" s="428">
        <v>30</v>
      </c>
      <c r="W72" s="428">
        <v>30</v>
      </c>
      <c r="X72" s="330" t="s">
        <v>112</v>
      </c>
      <c r="Y72" s="428" t="s">
        <v>5</v>
      </c>
      <c r="Z72" s="429">
        <v>44260</v>
      </c>
      <c r="AA72" s="429">
        <v>44560</v>
      </c>
      <c r="AB72" s="680"/>
      <c r="AC72" s="664"/>
      <c r="AD72" s="701"/>
      <c r="AE72" s="693"/>
      <c r="AF72" s="672"/>
      <c r="AG72" s="674"/>
    </row>
    <row r="73" spans="1:33" ht="68.099999999999994" customHeight="1">
      <c r="A73" s="734"/>
      <c r="B73" s="737" t="s">
        <v>372</v>
      </c>
      <c r="C73" s="737" t="s">
        <v>373</v>
      </c>
      <c r="D73" s="740">
        <f>+V78+V87</f>
        <v>90</v>
      </c>
      <c r="E73" s="740">
        <v>90</v>
      </c>
      <c r="F73" s="737" t="s">
        <v>205</v>
      </c>
      <c r="G73" s="435" t="s">
        <v>374</v>
      </c>
      <c r="H73" s="716">
        <v>1070000000</v>
      </c>
      <c r="I73" s="687">
        <v>1201978333</v>
      </c>
      <c r="J73" s="690" t="s">
        <v>375</v>
      </c>
      <c r="K73" s="424" t="s">
        <v>1</v>
      </c>
      <c r="L73" s="426" t="s">
        <v>1</v>
      </c>
      <c r="M73" s="432" t="s">
        <v>1</v>
      </c>
      <c r="N73" s="432" t="s">
        <v>1</v>
      </c>
      <c r="O73" s="432" t="s">
        <v>3</v>
      </c>
      <c r="P73" s="432" t="s">
        <v>19</v>
      </c>
      <c r="Q73" s="432" t="s">
        <v>39</v>
      </c>
      <c r="R73" s="433" t="s">
        <v>3</v>
      </c>
      <c r="S73" s="430" t="s">
        <v>376</v>
      </c>
      <c r="T73" s="456" t="s">
        <v>377</v>
      </c>
      <c r="U73" s="456" t="s">
        <v>55</v>
      </c>
      <c r="V73" s="456">
        <v>50</v>
      </c>
      <c r="W73" s="456">
        <v>50</v>
      </c>
      <c r="X73" s="330" t="s">
        <v>112</v>
      </c>
      <c r="Y73" s="428" t="s">
        <v>5</v>
      </c>
      <c r="Z73" s="71">
        <v>44256</v>
      </c>
      <c r="AA73" s="71">
        <v>44561</v>
      </c>
      <c r="AB73" s="680" t="s">
        <v>12</v>
      </c>
      <c r="AC73" s="664">
        <v>870000000</v>
      </c>
      <c r="AD73" s="666">
        <v>1201978333</v>
      </c>
      <c r="AE73" s="669"/>
      <c r="AF73" s="672" t="s">
        <v>51</v>
      </c>
      <c r="AG73" s="674" t="s">
        <v>378</v>
      </c>
    </row>
    <row r="74" spans="1:33" ht="63.6" customHeight="1">
      <c r="A74" s="734"/>
      <c r="B74" s="738"/>
      <c r="C74" s="738"/>
      <c r="D74" s="741"/>
      <c r="E74" s="741"/>
      <c r="F74" s="738"/>
      <c r="G74" s="435" t="s">
        <v>379</v>
      </c>
      <c r="H74" s="717"/>
      <c r="I74" s="688"/>
      <c r="J74" s="691"/>
      <c r="K74" s="424" t="s">
        <v>1</v>
      </c>
      <c r="L74" s="426" t="s">
        <v>1</v>
      </c>
      <c r="M74" s="432" t="s">
        <v>1</v>
      </c>
      <c r="N74" s="432" t="s">
        <v>1</v>
      </c>
      <c r="O74" s="432" t="s">
        <v>3</v>
      </c>
      <c r="P74" s="432" t="s">
        <v>19</v>
      </c>
      <c r="Q74" s="432" t="s">
        <v>39</v>
      </c>
      <c r="R74" s="433" t="s">
        <v>3</v>
      </c>
      <c r="S74" s="430" t="s">
        <v>380</v>
      </c>
      <c r="T74" s="456" t="s">
        <v>381</v>
      </c>
      <c r="U74" s="456" t="s">
        <v>55</v>
      </c>
      <c r="V74" s="456">
        <v>100</v>
      </c>
      <c r="W74" s="456">
        <v>100</v>
      </c>
      <c r="X74" s="330" t="s">
        <v>112</v>
      </c>
      <c r="Y74" s="428" t="s">
        <v>5</v>
      </c>
      <c r="Z74" s="71">
        <v>44256</v>
      </c>
      <c r="AA74" s="71">
        <v>44561</v>
      </c>
      <c r="AB74" s="680"/>
      <c r="AC74" s="664"/>
      <c r="AD74" s="667"/>
      <c r="AE74" s="670"/>
      <c r="AF74" s="672"/>
      <c r="AG74" s="674"/>
    </row>
    <row r="75" spans="1:33" ht="78.95" customHeight="1">
      <c r="A75" s="734"/>
      <c r="B75" s="738"/>
      <c r="C75" s="738"/>
      <c r="D75" s="741"/>
      <c r="E75" s="741"/>
      <c r="F75" s="738"/>
      <c r="G75" s="435" t="s">
        <v>382</v>
      </c>
      <c r="H75" s="717"/>
      <c r="I75" s="688"/>
      <c r="J75" s="691"/>
      <c r="K75" s="424" t="s">
        <v>1</v>
      </c>
      <c r="L75" s="426" t="s">
        <v>1</v>
      </c>
      <c r="M75" s="432" t="s">
        <v>1</v>
      </c>
      <c r="N75" s="432" t="s">
        <v>1</v>
      </c>
      <c r="O75" s="432" t="s">
        <v>3</v>
      </c>
      <c r="P75" s="432" t="s">
        <v>19</v>
      </c>
      <c r="Q75" s="432" t="s">
        <v>39</v>
      </c>
      <c r="R75" s="433" t="s">
        <v>3</v>
      </c>
      <c r="S75" s="679" t="s">
        <v>383</v>
      </c>
      <c r="T75" s="456" t="s">
        <v>384</v>
      </c>
      <c r="U75" s="456" t="s">
        <v>55</v>
      </c>
      <c r="V75" s="456">
        <v>100</v>
      </c>
      <c r="W75" s="456">
        <v>100</v>
      </c>
      <c r="X75" s="330" t="s">
        <v>112</v>
      </c>
      <c r="Y75" s="428" t="s">
        <v>5</v>
      </c>
      <c r="Z75" s="71">
        <v>44256</v>
      </c>
      <c r="AA75" s="71">
        <v>44561</v>
      </c>
      <c r="AB75" s="680"/>
      <c r="AC75" s="664"/>
      <c r="AD75" s="667"/>
      <c r="AE75" s="670"/>
      <c r="AF75" s="672"/>
      <c r="AG75" s="674"/>
    </row>
    <row r="76" spans="1:33" ht="60" customHeight="1">
      <c r="A76" s="734"/>
      <c r="B76" s="738"/>
      <c r="C76" s="738"/>
      <c r="D76" s="741"/>
      <c r="E76" s="741"/>
      <c r="F76" s="738"/>
      <c r="G76" s="682" t="s">
        <v>385</v>
      </c>
      <c r="H76" s="717"/>
      <c r="I76" s="688"/>
      <c r="J76" s="691"/>
      <c r="K76" s="683" t="s">
        <v>1</v>
      </c>
      <c r="L76" s="685" t="s">
        <v>1</v>
      </c>
      <c r="M76" s="685" t="s">
        <v>1</v>
      </c>
      <c r="N76" s="685" t="s">
        <v>1</v>
      </c>
      <c r="O76" s="664" t="s">
        <v>3</v>
      </c>
      <c r="P76" s="664" t="s">
        <v>19</v>
      </c>
      <c r="Q76" s="664" t="s">
        <v>39</v>
      </c>
      <c r="R76" s="677" t="s">
        <v>3</v>
      </c>
      <c r="S76" s="679"/>
      <c r="T76" s="456" t="s">
        <v>386</v>
      </c>
      <c r="U76" s="456" t="s">
        <v>55</v>
      </c>
      <c r="V76" s="456">
        <v>50</v>
      </c>
      <c r="W76" s="456">
        <v>50</v>
      </c>
      <c r="X76" s="330" t="s">
        <v>112</v>
      </c>
      <c r="Y76" s="456" t="s">
        <v>5</v>
      </c>
      <c r="Z76" s="71">
        <v>44256</v>
      </c>
      <c r="AA76" s="71">
        <v>44561</v>
      </c>
      <c r="AB76" s="680"/>
      <c r="AC76" s="664"/>
      <c r="AD76" s="667"/>
      <c r="AE76" s="670"/>
      <c r="AF76" s="672"/>
      <c r="AG76" s="674"/>
    </row>
    <row r="77" spans="1:33" ht="60" customHeight="1">
      <c r="A77" s="734"/>
      <c r="B77" s="738"/>
      <c r="C77" s="738"/>
      <c r="D77" s="741"/>
      <c r="E77" s="741"/>
      <c r="F77" s="738"/>
      <c r="G77" s="682"/>
      <c r="H77" s="717"/>
      <c r="I77" s="688"/>
      <c r="J77" s="691"/>
      <c r="K77" s="683"/>
      <c r="L77" s="685"/>
      <c r="M77" s="685"/>
      <c r="N77" s="685"/>
      <c r="O77" s="664"/>
      <c r="P77" s="664"/>
      <c r="Q77" s="664"/>
      <c r="R77" s="677"/>
      <c r="S77" s="679"/>
      <c r="T77" s="456" t="s">
        <v>387</v>
      </c>
      <c r="U77" s="456" t="s">
        <v>55</v>
      </c>
      <c r="V77" s="456">
        <v>300</v>
      </c>
      <c r="W77" s="456">
        <v>300</v>
      </c>
      <c r="X77" s="330" t="s">
        <v>112</v>
      </c>
      <c r="Y77" s="456" t="s">
        <v>5</v>
      </c>
      <c r="Z77" s="71">
        <v>44256</v>
      </c>
      <c r="AA77" s="71">
        <v>44561</v>
      </c>
      <c r="AB77" s="680"/>
      <c r="AC77" s="664"/>
      <c r="AD77" s="701"/>
      <c r="AE77" s="693"/>
      <c r="AF77" s="672"/>
      <c r="AG77" s="674"/>
    </row>
    <row r="78" spans="1:33" ht="60" customHeight="1">
      <c r="A78" s="734"/>
      <c r="B78" s="738"/>
      <c r="C78" s="738"/>
      <c r="D78" s="741"/>
      <c r="E78" s="741"/>
      <c r="F78" s="738"/>
      <c r="G78" s="682"/>
      <c r="H78" s="717"/>
      <c r="I78" s="688"/>
      <c r="J78" s="691"/>
      <c r="K78" s="683"/>
      <c r="L78" s="685"/>
      <c r="M78" s="685"/>
      <c r="N78" s="685"/>
      <c r="O78" s="664"/>
      <c r="P78" s="664"/>
      <c r="Q78" s="664"/>
      <c r="R78" s="677"/>
      <c r="S78" s="679"/>
      <c r="T78" s="456" t="s">
        <v>388</v>
      </c>
      <c r="U78" s="456" t="s">
        <v>55</v>
      </c>
      <c r="V78" s="456">
        <v>50</v>
      </c>
      <c r="W78" s="456">
        <v>50</v>
      </c>
      <c r="X78" s="330" t="s">
        <v>112</v>
      </c>
      <c r="Y78" s="456" t="s">
        <v>5</v>
      </c>
      <c r="Z78" s="71">
        <v>44256</v>
      </c>
      <c r="AA78" s="71">
        <v>44561</v>
      </c>
      <c r="AB78" s="680" t="s">
        <v>119</v>
      </c>
      <c r="AC78" s="664">
        <v>200000000</v>
      </c>
      <c r="AD78" s="666">
        <v>0</v>
      </c>
      <c r="AE78" s="669"/>
      <c r="AF78" s="672" t="s">
        <v>51</v>
      </c>
      <c r="AG78" s="674" t="s">
        <v>354</v>
      </c>
    </row>
    <row r="79" spans="1:33" ht="60" customHeight="1">
      <c r="A79" s="734"/>
      <c r="B79" s="738"/>
      <c r="C79" s="738"/>
      <c r="D79" s="741"/>
      <c r="E79" s="741"/>
      <c r="F79" s="738"/>
      <c r="G79" s="682"/>
      <c r="H79" s="717"/>
      <c r="I79" s="688"/>
      <c r="J79" s="691"/>
      <c r="K79" s="683"/>
      <c r="L79" s="685"/>
      <c r="M79" s="685"/>
      <c r="N79" s="685"/>
      <c r="O79" s="664"/>
      <c r="P79" s="664"/>
      <c r="Q79" s="664"/>
      <c r="R79" s="677"/>
      <c r="S79" s="679"/>
      <c r="T79" s="456" t="s">
        <v>389</v>
      </c>
      <c r="U79" s="456" t="s">
        <v>55</v>
      </c>
      <c r="V79" s="456">
        <v>15</v>
      </c>
      <c r="W79" s="456">
        <v>15</v>
      </c>
      <c r="X79" s="330" t="s">
        <v>112</v>
      </c>
      <c r="Y79" s="456" t="s">
        <v>5</v>
      </c>
      <c r="Z79" s="71">
        <v>44256</v>
      </c>
      <c r="AA79" s="71">
        <v>44561</v>
      </c>
      <c r="AB79" s="680"/>
      <c r="AC79" s="664"/>
      <c r="AD79" s="667"/>
      <c r="AE79" s="670"/>
      <c r="AF79" s="672"/>
      <c r="AG79" s="674"/>
    </row>
    <row r="80" spans="1:33" ht="60" customHeight="1">
      <c r="A80" s="734"/>
      <c r="B80" s="738"/>
      <c r="C80" s="738"/>
      <c r="D80" s="741"/>
      <c r="E80" s="741"/>
      <c r="F80" s="738"/>
      <c r="G80" s="682"/>
      <c r="H80" s="717"/>
      <c r="I80" s="688"/>
      <c r="J80" s="691"/>
      <c r="K80" s="683"/>
      <c r="L80" s="685"/>
      <c r="M80" s="685"/>
      <c r="N80" s="685"/>
      <c r="O80" s="664"/>
      <c r="P80" s="664"/>
      <c r="Q80" s="664"/>
      <c r="R80" s="677"/>
      <c r="S80" s="679"/>
      <c r="T80" s="428" t="s">
        <v>390</v>
      </c>
      <c r="U80" s="428" t="s">
        <v>55</v>
      </c>
      <c r="V80" s="456">
        <v>300</v>
      </c>
      <c r="W80" s="456">
        <v>300</v>
      </c>
      <c r="X80" s="330" t="s">
        <v>112</v>
      </c>
      <c r="Y80" s="428" t="s">
        <v>5</v>
      </c>
      <c r="Z80" s="429">
        <v>44256</v>
      </c>
      <c r="AA80" s="429">
        <v>44561</v>
      </c>
      <c r="AB80" s="680"/>
      <c r="AC80" s="664"/>
      <c r="AD80" s="667"/>
      <c r="AE80" s="670"/>
      <c r="AF80" s="672"/>
      <c r="AG80" s="674"/>
    </row>
    <row r="81" spans="1:33" ht="60" customHeight="1">
      <c r="A81" s="734"/>
      <c r="B81" s="738"/>
      <c r="C81" s="738"/>
      <c r="D81" s="741"/>
      <c r="E81" s="741"/>
      <c r="F81" s="738"/>
      <c r="G81" s="682"/>
      <c r="H81" s="717"/>
      <c r="I81" s="688"/>
      <c r="J81" s="691"/>
      <c r="K81" s="683"/>
      <c r="L81" s="685"/>
      <c r="M81" s="685"/>
      <c r="N81" s="685"/>
      <c r="O81" s="664"/>
      <c r="P81" s="664"/>
      <c r="Q81" s="664"/>
      <c r="R81" s="677"/>
      <c r="S81" s="73" t="s">
        <v>391</v>
      </c>
      <c r="T81" s="280" t="s">
        <v>392</v>
      </c>
      <c r="U81" s="280" t="s">
        <v>55</v>
      </c>
      <c r="V81" s="280">
        <v>100</v>
      </c>
      <c r="W81" s="281">
        <v>120</v>
      </c>
      <c r="X81" s="97" t="s">
        <v>393</v>
      </c>
      <c r="Y81" s="280" t="s">
        <v>5</v>
      </c>
      <c r="Z81" s="282">
        <v>44256</v>
      </c>
      <c r="AA81" s="282">
        <v>44561</v>
      </c>
      <c r="AB81" s="680"/>
      <c r="AC81" s="664"/>
      <c r="AD81" s="667"/>
      <c r="AE81" s="670"/>
      <c r="AF81" s="672"/>
      <c r="AG81" s="674"/>
    </row>
    <row r="82" spans="1:33" ht="82.5" customHeight="1">
      <c r="A82" s="734"/>
      <c r="B82" s="738"/>
      <c r="C82" s="738"/>
      <c r="D82" s="741"/>
      <c r="E82" s="741"/>
      <c r="F82" s="738"/>
      <c r="G82" s="435" t="s">
        <v>394</v>
      </c>
      <c r="H82" s="717"/>
      <c r="I82" s="688"/>
      <c r="J82" s="691"/>
      <c r="K82" s="424" t="s">
        <v>1</v>
      </c>
      <c r="L82" s="426" t="s">
        <v>1</v>
      </c>
      <c r="M82" s="432" t="s">
        <v>1</v>
      </c>
      <c r="N82" s="432" t="s">
        <v>1</v>
      </c>
      <c r="O82" s="432" t="s">
        <v>3</v>
      </c>
      <c r="P82" s="432" t="s">
        <v>19</v>
      </c>
      <c r="Q82" s="432" t="s">
        <v>39</v>
      </c>
      <c r="R82" s="433" t="s">
        <v>3</v>
      </c>
      <c r="S82" s="430" t="s">
        <v>395</v>
      </c>
      <c r="T82" s="428" t="s">
        <v>396</v>
      </c>
      <c r="U82" s="428" t="s">
        <v>55</v>
      </c>
      <c r="V82" s="428">
        <v>60</v>
      </c>
      <c r="W82" s="428">
        <v>60</v>
      </c>
      <c r="X82" s="330" t="s">
        <v>112</v>
      </c>
      <c r="Y82" s="456" t="s">
        <v>5</v>
      </c>
      <c r="Z82" s="71">
        <v>44256</v>
      </c>
      <c r="AA82" s="71">
        <v>44561</v>
      </c>
      <c r="AB82" s="680"/>
      <c r="AC82" s="664"/>
      <c r="AD82" s="667"/>
      <c r="AE82" s="670"/>
      <c r="AF82" s="672"/>
      <c r="AG82" s="697" t="s">
        <v>354</v>
      </c>
    </row>
    <row r="83" spans="1:33" ht="53.45" customHeight="1">
      <c r="A83" s="734"/>
      <c r="B83" s="738"/>
      <c r="C83" s="738"/>
      <c r="D83" s="741"/>
      <c r="E83" s="741"/>
      <c r="F83" s="738"/>
      <c r="G83" s="435" t="s">
        <v>397</v>
      </c>
      <c r="H83" s="717"/>
      <c r="I83" s="688"/>
      <c r="J83" s="691"/>
      <c r="K83" s="424" t="s">
        <v>1</v>
      </c>
      <c r="L83" s="426" t="s">
        <v>1</v>
      </c>
      <c r="M83" s="432" t="s">
        <v>1</v>
      </c>
      <c r="N83" s="432" t="s">
        <v>1</v>
      </c>
      <c r="O83" s="432" t="s">
        <v>3</v>
      </c>
      <c r="P83" s="432" t="s">
        <v>19</v>
      </c>
      <c r="Q83" s="432" t="s">
        <v>39</v>
      </c>
      <c r="R83" s="433" t="s">
        <v>3</v>
      </c>
      <c r="S83" s="283" t="s">
        <v>398</v>
      </c>
      <c r="T83" s="428" t="s">
        <v>399</v>
      </c>
      <c r="U83" s="428" t="s">
        <v>55</v>
      </c>
      <c r="V83" s="428">
        <v>10</v>
      </c>
      <c r="W83" s="428">
        <v>10</v>
      </c>
      <c r="X83" s="330" t="s">
        <v>112</v>
      </c>
      <c r="Y83" s="456" t="s">
        <v>5</v>
      </c>
      <c r="Z83" s="71">
        <v>44256</v>
      </c>
      <c r="AA83" s="71">
        <v>44561</v>
      </c>
      <c r="AB83" s="680"/>
      <c r="AC83" s="664"/>
      <c r="AD83" s="667"/>
      <c r="AE83" s="670"/>
      <c r="AF83" s="672"/>
      <c r="AG83" s="698"/>
    </row>
    <row r="84" spans="1:33" ht="65.099999999999994" customHeight="1">
      <c r="A84" s="734"/>
      <c r="B84" s="738"/>
      <c r="C84" s="738"/>
      <c r="D84" s="741"/>
      <c r="E84" s="741"/>
      <c r="F84" s="738"/>
      <c r="G84" s="435" t="s">
        <v>400</v>
      </c>
      <c r="H84" s="717"/>
      <c r="I84" s="688"/>
      <c r="J84" s="691"/>
      <c r="K84" s="424" t="s">
        <v>1</v>
      </c>
      <c r="L84" s="426" t="s">
        <v>1</v>
      </c>
      <c r="M84" s="432" t="s">
        <v>1</v>
      </c>
      <c r="N84" s="432" t="s">
        <v>1</v>
      </c>
      <c r="O84" s="432" t="s">
        <v>3</v>
      </c>
      <c r="P84" s="432" t="s">
        <v>19</v>
      </c>
      <c r="Q84" s="432" t="s">
        <v>39</v>
      </c>
      <c r="R84" s="433" t="s">
        <v>3</v>
      </c>
      <c r="S84" s="713" t="s">
        <v>401</v>
      </c>
      <c r="T84" s="428" t="s">
        <v>402</v>
      </c>
      <c r="U84" s="428" t="s">
        <v>55</v>
      </c>
      <c r="V84" s="428">
        <v>40</v>
      </c>
      <c r="W84" s="428">
        <v>40</v>
      </c>
      <c r="X84" s="330" t="s">
        <v>112</v>
      </c>
      <c r="Y84" s="456" t="s">
        <v>5</v>
      </c>
      <c r="Z84" s="71">
        <v>44256</v>
      </c>
      <c r="AA84" s="71">
        <v>44561</v>
      </c>
      <c r="AB84" s="680"/>
      <c r="AC84" s="664"/>
      <c r="AD84" s="667"/>
      <c r="AE84" s="670"/>
      <c r="AF84" s="672"/>
      <c r="AG84" s="698"/>
    </row>
    <row r="85" spans="1:33" ht="38.450000000000003" customHeight="1">
      <c r="A85" s="734"/>
      <c r="B85" s="738"/>
      <c r="C85" s="738"/>
      <c r="D85" s="741"/>
      <c r="E85" s="741"/>
      <c r="F85" s="738"/>
      <c r="G85" s="682" t="s">
        <v>403</v>
      </c>
      <c r="H85" s="717"/>
      <c r="I85" s="688"/>
      <c r="J85" s="691"/>
      <c r="K85" s="683" t="s">
        <v>1</v>
      </c>
      <c r="L85" s="685" t="s">
        <v>1</v>
      </c>
      <c r="M85" s="685" t="s">
        <v>1</v>
      </c>
      <c r="N85" s="685" t="s">
        <v>1</v>
      </c>
      <c r="O85" s="664" t="s">
        <v>3</v>
      </c>
      <c r="P85" s="664" t="s">
        <v>19</v>
      </c>
      <c r="Q85" s="664" t="s">
        <v>39</v>
      </c>
      <c r="R85" s="677" t="s">
        <v>3</v>
      </c>
      <c r="S85" s="714"/>
      <c r="T85" s="428" t="s">
        <v>404</v>
      </c>
      <c r="U85" s="428" t="s">
        <v>55</v>
      </c>
      <c r="V85" s="428">
        <v>40</v>
      </c>
      <c r="W85" s="428">
        <v>40</v>
      </c>
      <c r="X85" s="330" t="s">
        <v>112</v>
      </c>
      <c r="Y85" s="428" t="s">
        <v>5</v>
      </c>
      <c r="Z85" s="429">
        <v>44291</v>
      </c>
      <c r="AA85" s="429">
        <v>44560</v>
      </c>
      <c r="AB85" s="680"/>
      <c r="AC85" s="664"/>
      <c r="AD85" s="667"/>
      <c r="AE85" s="670"/>
      <c r="AF85" s="672"/>
      <c r="AG85" s="698"/>
    </row>
    <row r="86" spans="1:33" ht="38.450000000000003" customHeight="1">
      <c r="A86" s="734"/>
      <c r="B86" s="738"/>
      <c r="C86" s="738"/>
      <c r="D86" s="741"/>
      <c r="E86" s="741"/>
      <c r="F86" s="738"/>
      <c r="G86" s="682"/>
      <c r="H86" s="717"/>
      <c r="I86" s="688"/>
      <c r="J86" s="691"/>
      <c r="K86" s="683"/>
      <c r="L86" s="685"/>
      <c r="M86" s="685"/>
      <c r="N86" s="685"/>
      <c r="O86" s="664"/>
      <c r="P86" s="664"/>
      <c r="Q86" s="664"/>
      <c r="R86" s="677"/>
      <c r="S86" s="714"/>
      <c r="T86" s="428" t="s">
        <v>405</v>
      </c>
      <c r="U86" s="428" t="s">
        <v>55</v>
      </c>
      <c r="V86" s="428">
        <v>15</v>
      </c>
      <c r="W86" s="428">
        <v>15</v>
      </c>
      <c r="X86" s="330" t="s">
        <v>112</v>
      </c>
      <c r="Y86" s="428" t="s">
        <v>5</v>
      </c>
      <c r="Z86" s="429">
        <v>44291</v>
      </c>
      <c r="AA86" s="429">
        <v>44560</v>
      </c>
      <c r="AB86" s="680"/>
      <c r="AC86" s="664"/>
      <c r="AD86" s="667"/>
      <c r="AE86" s="670"/>
      <c r="AF86" s="672"/>
      <c r="AG86" s="698"/>
    </row>
    <row r="87" spans="1:33" ht="38.450000000000003" customHeight="1">
      <c r="A87" s="734"/>
      <c r="B87" s="738"/>
      <c r="C87" s="738"/>
      <c r="D87" s="741"/>
      <c r="E87" s="741"/>
      <c r="F87" s="738"/>
      <c r="G87" s="682"/>
      <c r="H87" s="717"/>
      <c r="I87" s="688"/>
      <c r="J87" s="691"/>
      <c r="K87" s="683"/>
      <c r="L87" s="685"/>
      <c r="M87" s="685"/>
      <c r="N87" s="685"/>
      <c r="O87" s="664"/>
      <c r="P87" s="664"/>
      <c r="Q87" s="664"/>
      <c r="R87" s="677"/>
      <c r="S87" s="714"/>
      <c r="T87" s="428" t="s">
        <v>406</v>
      </c>
      <c r="U87" s="428" t="s">
        <v>55</v>
      </c>
      <c r="V87" s="428">
        <v>40</v>
      </c>
      <c r="W87" s="428">
        <v>40</v>
      </c>
      <c r="X87" s="330" t="s">
        <v>112</v>
      </c>
      <c r="Y87" s="428" t="s">
        <v>5</v>
      </c>
      <c r="Z87" s="429">
        <v>44291</v>
      </c>
      <c r="AA87" s="429">
        <v>44560</v>
      </c>
      <c r="AB87" s="680"/>
      <c r="AC87" s="664"/>
      <c r="AD87" s="667"/>
      <c r="AE87" s="670"/>
      <c r="AF87" s="672"/>
      <c r="AG87" s="698"/>
    </row>
    <row r="88" spans="1:33" ht="51.75" customHeight="1">
      <c r="A88" s="734"/>
      <c r="B88" s="738"/>
      <c r="C88" s="738"/>
      <c r="D88" s="741"/>
      <c r="E88" s="741"/>
      <c r="F88" s="738"/>
      <c r="G88" s="682"/>
      <c r="H88" s="717"/>
      <c r="I88" s="688"/>
      <c r="J88" s="691"/>
      <c r="K88" s="683"/>
      <c r="L88" s="685"/>
      <c r="M88" s="685"/>
      <c r="N88" s="685"/>
      <c r="O88" s="664"/>
      <c r="P88" s="664"/>
      <c r="Q88" s="664"/>
      <c r="R88" s="677"/>
      <c r="S88" s="714"/>
      <c r="T88" s="428" t="s">
        <v>407</v>
      </c>
      <c r="U88" s="428" t="s">
        <v>55</v>
      </c>
      <c r="V88" s="428">
        <v>12</v>
      </c>
      <c r="W88" s="428">
        <v>12</v>
      </c>
      <c r="X88" s="330" t="s">
        <v>112</v>
      </c>
      <c r="Y88" s="428" t="s">
        <v>5</v>
      </c>
      <c r="Z88" s="429">
        <v>44291</v>
      </c>
      <c r="AA88" s="429">
        <v>44560</v>
      </c>
      <c r="AB88" s="680"/>
      <c r="AC88" s="664"/>
      <c r="AD88" s="667"/>
      <c r="AE88" s="670"/>
      <c r="AF88" s="672"/>
      <c r="AG88" s="698"/>
    </row>
    <row r="89" spans="1:33" ht="45.75" customHeight="1">
      <c r="A89" s="734"/>
      <c r="B89" s="738"/>
      <c r="C89" s="738"/>
      <c r="D89" s="741"/>
      <c r="E89" s="741"/>
      <c r="F89" s="738"/>
      <c r="G89" s="682"/>
      <c r="H89" s="717"/>
      <c r="I89" s="688"/>
      <c r="J89" s="691"/>
      <c r="K89" s="683"/>
      <c r="L89" s="685"/>
      <c r="M89" s="685"/>
      <c r="N89" s="685"/>
      <c r="O89" s="664"/>
      <c r="P89" s="664"/>
      <c r="Q89" s="664"/>
      <c r="R89" s="677"/>
      <c r="S89" s="714"/>
      <c r="T89" s="428" t="s">
        <v>408</v>
      </c>
      <c r="U89" s="428" t="s">
        <v>55</v>
      </c>
      <c r="V89" s="428">
        <f>+V86</f>
        <v>15</v>
      </c>
      <c r="W89" s="428">
        <f>+W86</f>
        <v>15</v>
      </c>
      <c r="X89" s="330" t="s">
        <v>112</v>
      </c>
      <c r="Y89" s="428" t="s">
        <v>5</v>
      </c>
      <c r="Z89" s="429">
        <v>44291</v>
      </c>
      <c r="AA89" s="429">
        <v>44560</v>
      </c>
      <c r="AB89" s="680"/>
      <c r="AC89" s="664"/>
      <c r="AD89" s="701"/>
      <c r="AE89" s="693"/>
      <c r="AF89" s="672"/>
      <c r="AG89" s="698"/>
    </row>
    <row r="90" spans="1:33" ht="45.75" customHeight="1">
      <c r="A90" s="734"/>
      <c r="B90" s="739"/>
      <c r="C90" s="739"/>
      <c r="D90" s="742"/>
      <c r="E90" s="742"/>
      <c r="F90" s="739"/>
      <c r="G90" s="435"/>
      <c r="H90" s="718"/>
      <c r="I90" s="706"/>
      <c r="J90" s="707"/>
      <c r="K90" s="424" t="s">
        <v>1</v>
      </c>
      <c r="L90" s="426" t="s">
        <v>1</v>
      </c>
      <c r="M90" s="426" t="s">
        <v>1</v>
      </c>
      <c r="N90" s="426" t="s">
        <v>1</v>
      </c>
      <c r="O90" s="432" t="s">
        <v>3</v>
      </c>
      <c r="P90" s="432" t="s">
        <v>19</v>
      </c>
      <c r="Q90" s="432" t="s">
        <v>39</v>
      </c>
      <c r="R90" s="433" t="s">
        <v>3</v>
      </c>
      <c r="S90" s="715"/>
      <c r="T90" s="456" t="s">
        <v>409</v>
      </c>
      <c r="U90" s="428" t="s">
        <v>55</v>
      </c>
      <c r="V90" s="428">
        <v>0</v>
      </c>
      <c r="W90" s="453">
        <v>40</v>
      </c>
      <c r="X90" s="19" t="s">
        <v>410</v>
      </c>
      <c r="Y90" s="428" t="s">
        <v>5</v>
      </c>
      <c r="Z90" s="429">
        <v>44291</v>
      </c>
      <c r="AA90" s="429">
        <v>44560</v>
      </c>
      <c r="AB90" s="428"/>
      <c r="AC90" s="432"/>
      <c r="AD90" s="441"/>
      <c r="AE90" s="443"/>
      <c r="AF90" s="445"/>
      <c r="AG90" s="699"/>
    </row>
    <row r="91" spans="1:33" ht="54.95" customHeight="1">
      <c r="A91" s="734"/>
      <c r="B91" s="680" t="s">
        <v>411</v>
      </c>
      <c r="C91" s="680" t="s">
        <v>412</v>
      </c>
      <c r="D91" s="743">
        <v>40</v>
      </c>
      <c r="E91" s="743">
        <f>+W96</f>
        <v>60</v>
      </c>
      <c r="F91" s="710" t="s">
        <v>413</v>
      </c>
      <c r="G91" s="435" t="s">
        <v>414</v>
      </c>
      <c r="H91" s="677">
        <v>3434259670</v>
      </c>
      <c r="I91" s="687">
        <v>3467353387</v>
      </c>
      <c r="J91" s="690" t="s">
        <v>415</v>
      </c>
      <c r="K91" s="683" t="s">
        <v>1</v>
      </c>
      <c r="L91" s="685" t="s">
        <v>1</v>
      </c>
      <c r="M91" s="664" t="s">
        <v>1</v>
      </c>
      <c r="N91" s="664" t="s">
        <v>1</v>
      </c>
      <c r="O91" s="664" t="s">
        <v>3</v>
      </c>
      <c r="P91" s="664" t="s">
        <v>19</v>
      </c>
      <c r="Q91" s="664" t="s">
        <v>38</v>
      </c>
      <c r="R91" s="677" t="s">
        <v>3</v>
      </c>
      <c r="S91" s="679" t="s">
        <v>416</v>
      </c>
      <c r="T91" s="705" t="s">
        <v>417</v>
      </c>
      <c r="U91" s="680" t="s">
        <v>55</v>
      </c>
      <c r="V91" s="680">
        <v>1</v>
      </c>
      <c r="W91" s="702">
        <v>1</v>
      </c>
      <c r="X91" s="703" t="s">
        <v>418</v>
      </c>
      <c r="Y91" s="680" t="s">
        <v>5</v>
      </c>
      <c r="Z91" s="700">
        <v>44287</v>
      </c>
      <c r="AA91" s="700">
        <v>44561</v>
      </c>
      <c r="AB91" s="680" t="s">
        <v>12</v>
      </c>
      <c r="AC91" s="664">
        <v>1434259670</v>
      </c>
      <c r="AD91" s="666">
        <v>1467353387</v>
      </c>
      <c r="AE91" s="669" t="s">
        <v>225</v>
      </c>
      <c r="AF91" s="672" t="s">
        <v>51</v>
      </c>
      <c r="AG91" s="674" t="s">
        <v>354</v>
      </c>
    </row>
    <row r="92" spans="1:33" ht="109.5" customHeight="1">
      <c r="A92" s="734"/>
      <c r="B92" s="680"/>
      <c r="C92" s="680"/>
      <c r="D92" s="743"/>
      <c r="E92" s="743"/>
      <c r="F92" s="711"/>
      <c r="G92" s="435" t="s">
        <v>419</v>
      </c>
      <c r="H92" s="677"/>
      <c r="I92" s="688"/>
      <c r="J92" s="691"/>
      <c r="K92" s="683"/>
      <c r="L92" s="685"/>
      <c r="M92" s="664"/>
      <c r="N92" s="664"/>
      <c r="O92" s="664"/>
      <c r="P92" s="664"/>
      <c r="Q92" s="664"/>
      <c r="R92" s="677"/>
      <c r="S92" s="704"/>
      <c r="T92" s="705"/>
      <c r="U92" s="680"/>
      <c r="V92" s="680"/>
      <c r="W92" s="702"/>
      <c r="X92" s="703"/>
      <c r="Y92" s="680"/>
      <c r="Z92" s="700"/>
      <c r="AA92" s="700"/>
      <c r="AB92" s="680"/>
      <c r="AC92" s="664"/>
      <c r="AD92" s="667"/>
      <c r="AE92" s="670"/>
      <c r="AF92" s="672"/>
      <c r="AG92" s="674"/>
    </row>
    <row r="93" spans="1:33" ht="140.1" customHeight="1">
      <c r="A93" s="734"/>
      <c r="B93" s="680"/>
      <c r="C93" s="680"/>
      <c r="D93" s="743"/>
      <c r="E93" s="743"/>
      <c r="F93" s="711"/>
      <c r="G93" s="708" t="s">
        <v>420</v>
      </c>
      <c r="H93" s="677"/>
      <c r="I93" s="688"/>
      <c r="J93" s="691"/>
      <c r="K93" s="683"/>
      <c r="L93" s="685"/>
      <c r="M93" s="664"/>
      <c r="N93" s="664"/>
      <c r="O93" s="664"/>
      <c r="P93" s="664"/>
      <c r="Q93" s="664"/>
      <c r="R93" s="677"/>
      <c r="S93" s="679" t="s">
        <v>421</v>
      </c>
      <c r="T93" s="428" t="s">
        <v>422</v>
      </c>
      <c r="U93" s="428" t="s">
        <v>55</v>
      </c>
      <c r="V93" s="428">
        <v>40</v>
      </c>
      <c r="W93" s="453">
        <v>100</v>
      </c>
      <c r="X93" s="431" t="s">
        <v>423</v>
      </c>
      <c r="Y93" s="428" t="s">
        <v>5</v>
      </c>
      <c r="Z93" s="429">
        <v>44287</v>
      </c>
      <c r="AA93" s="429">
        <v>44561</v>
      </c>
      <c r="AB93" s="680"/>
      <c r="AC93" s="664"/>
      <c r="AD93" s="701"/>
      <c r="AE93" s="693"/>
      <c r="AF93" s="672"/>
      <c r="AG93" s="674"/>
    </row>
    <row r="94" spans="1:33" ht="140.1" customHeight="1">
      <c r="A94" s="734"/>
      <c r="B94" s="680"/>
      <c r="C94" s="680"/>
      <c r="D94" s="743"/>
      <c r="E94" s="743"/>
      <c r="F94" s="711"/>
      <c r="G94" s="709"/>
      <c r="H94" s="677"/>
      <c r="I94" s="688"/>
      <c r="J94" s="691"/>
      <c r="K94" s="683"/>
      <c r="L94" s="685"/>
      <c r="M94" s="664"/>
      <c r="N94" s="664"/>
      <c r="O94" s="664"/>
      <c r="P94" s="664"/>
      <c r="Q94" s="664"/>
      <c r="R94" s="677"/>
      <c r="S94" s="679"/>
      <c r="T94" s="428" t="s">
        <v>424</v>
      </c>
      <c r="U94" s="428" t="s">
        <v>55</v>
      </c>
      <c r="V94" s="428">
        <v>0</v>
      </c>
      <c r="W94" s="453">
        <v>75</v>
      </c>
      <c r="X94" s="431" t="s">
        <v>425</v>
      </c>
      <c r="Y94" s="428" t="s">
        <v>5</v>
      </c>
      <c r="Z94" s="429">
        <v>44287</v>
      </c>
      <c r="AA94" s="429">
        <v>44561</v>
      </c>
      <c r="AB94" s="710" t="s">
        <v>15</v>
      </c>
      <c r="AC94" s="666">
        <v>2000000000</v>
      </c>
      <c r="AD94" s="666">
        <v>2000000000</v>
      </c>
      <c r="AE94" s="669" t="s">
        <v>120</v>
      </c>
      <c r="AF94" s="694" t="s">
        <v>51</v>
      </c>
      <c r="AG94" s="697" t="s">
        <v>354</v>
      </c>
    </row>
    <row r="95" spans="1:33" ht="171.95" customHeight="1">
      <c r="A95" s="734"/>
      <c r="B95" s="680"/>
      <c r="C95" s="680"/>
      <c r="D95" s="743"/>
      <c r="E95" s="743"/>
      <c r="F95" s="711"/>
      <c r="G95" s="682" t="s">
        <v>426</v>
      </c>
      <c r="H95" s="677"/>
      <c r="I95" s="688"/>
      <c r="J95" s="691"/>
      <c r="K95" s="683"/>
      <c r="L95" s="685"/>
      <c r="M95" s="664"/>
      <c r="N95" s="664"/>
      <c r="O95" s="664"/>
      <c r="P95" s="664"/>
      <c r="Q95" s="664"/>
      <c r="R95" s="677"/>
      <c r="S95" s="679"/>
      <c r="T95" s="428" t="s">
        <v>427</v>
      </c>
      <c r="U95" s="428" t="s">
        <v>55</v>
      </c>
      <c r="V95" s="428">
        <v>80</v>
      </c>
      <c r="W95" s="453">
        <v>115</v>
      </c>
      <c r="X95" s="431" t="s">
        <v>428</v>
      </c>
      <c r="Y95" s="428" t="s">
        <v>5</v>
      </c>
      <c r="Z95" s="429">
        <v>44317</v>
      </c>
      <c r="AA95" s="429">
        <v>44560</v>
      </c>
      <c r="AB95" s="711"/>
      <c r="AC95" s="667"/>
      <c r="AD95" s="667"/>
      <c r="AE95" s="670"/>
      <c r="AF95" s="695"/>
      <c r="AG95" s="698"/>
    </row>
    <row r="96" spans="1:33" ht="171.95" customHeight="1">
      <c r="A96" s="734"/>
      <c r="B96" s="680"/>
      <c r="C96" s="680"/>
      <c r="D96" s="743"/>
      <c r="E96" s="743"/>
      <c r="F96" s="711"/>
      <c r="G96" s="682"/>
      <c r="H96" s="677"/>
      <c r="I96" s="688"/>
      <c r="J96" s="691"/>
      <c r="K96" s="683"/>
      <c r="L96" s="685"/>
      <c r="M96" s="664"/>
      <c r="N96" s="664"/>
      <c r="O96" s="664"/>
      <c r="P96" s="664"/>
      <c r="Q96" s="664"/>
      <c r="R96" s="677"/>
      <c r="S96" s="430"/>
      <c r="T96" s="428" t="s">
        <v>429</v>
      </c>
      <c r="U96" s="428" t="s">
        <v>55</v>
      </c>
      <c r="V96" s="428">
        <v>0</v>
      </c>
      <c r="W96" s="453">
        <v>60</v>
      </c>
      <c r="X96" s="431" t="s">
        <v>413</v>
      </c>
      <c r="Y96" s="428" t="s">
        <v>5</v>
      </c>
      <c r="Z96" s="429">
        <v>44317</v>
      </c>
      <c r="AA96" s="429">
        <v>44560</v>
      </c>
      <c r="AB96" s="711"/>
      <c r="AC96" s="667"/>
      <c r="AD96" s="667"/>
      <c r="AE96" s="670"/>
      <c r="AF96" s="695"/>
      <c r="AG96" s="698"/>
    </row>
    <row r="97" spans="1:33" ht="171.95" customHeight="1">
      <c r="A97" s="734"/>
      <c r="B97" s="680"/>
      <c r="C97" s="680"/>
      <c r="D97" s="743"/>
      <c r="E97" s="743"/>
      <c r="F97" s="711"/>
      <c r="G97" s="682"/>
      <c r="H97" s="677"/>
      <c r="I97" s="688"/>
      <c r="J97" s="691"/>
      <c r="K97" s="683"/>
      <c r="L97" s="685"/>
      <c r="M97" s="664"/>
      <c r="N97" s="664"/>
      <c r="O97" s="664"/>
      <c r="P97" s="664"/>
      <c r="Q97" s="664"/>
      <c r="R97" s="677"/>
      <c r="S97" s="430"/>
      <c r="T97" s="284" t="s">
        <v>430</v>
      </c>
      <c r="U97" s="428" t="s">
        <v>55</v>
      </c>
      <c r="V97" s="428">
        <v>0</v>
      </c>
      <c r="W97" s="453">
        <v>400</v>
      </c>
      <c r="X97" s="431" t="s">
        <v>431</v>
      </c>
      <c r="Y97" s="428" t="s">
        <v>5</v>
      </c>
      <c r="Z97" s="429">
        <v>44317</v>
      </c>
      <c r="AA97" s="429">
        <v>44560</v>
      </c>
      <c r="AB97" s="711"/>
      <c r="AC97" s="667"/>
      <c r="AD97" s="667"/>
      <c r="AE97" s="670"/>
      <c r="AF97" s="695"/>
      <c r="AG97" s="698"/>
    </row>
    <row r="98" spans="1:33" ht="43.5" customHeight="1">
      <c r="A98" s="734"/>
      <c r="B98" s="680"/>
      <c r="C98" s="680"/>
      <c r="D98" s="743"/>
      <c r="E98" s="743"/>
      <c r="F98" s="711"/>
      <c r="G98" s="682"/>
      <c r="H98" s="677"/>
      <c r="I98" s="688"/>
      <c r="J98" s="691"/>
      <c r="K98" s="683"/>
      <c r="L98" s="685"/>
      <c r="M98" s="664"/>
      <c r="N98" s="664"/>
      <c r="O98" s="664"/>
      <c r="P98" s="664"/>
      <c r="Q98" s="664"/>
      <c r="R98" s="677"/>
      <c r="S98" s="430" t="s">
        <v>432</v>
      </c>
      <c r="T98" s="428" t="s">
        <v>433</v>
      </c>
      <c r="U98" s="428" t="s">
        <v>55</v>
      </c>
      <c r="V98" s="428">
        <v>10</v>
      </c>
      <c r="W98" s="428">
        <v>10</v>
      </c>
      <c r="X98" s="330" t="s">
        <v>112</v>
      </c>
      <c r="Y98" s="428" t="s">
        <v>5</v>
      </c>
      <c r="Z98" s="429">
        <v>44317</v>
      </c>
      <c r="AA98" s="429">
        <v>44560</v>
      </c>
      <c r="AB98" s="711"/>
      <c r="AC98" s="667"/>
      <c r="AD98" s="667"/>
      <c r="AE98" s="670"/>
      <c r="AF98" s="695"/>
      <c r="AG98" s="698"/>
    </row>
    <row r="99" spans="1:33" ht="43.5" customHeight="1">
      <c r="A99" s="734"/>
      <c r="B99" s="680"/>
      <c r="C99" s="680"/>
      <c r="D99" s="743"/>
      <c r="E99" s="743"/>
      <c r="F99" s="711"/>
      <c r="G99" s="682"/>
      <c r="H99" s="677"/>
      <c r="I99" s="688"/>
      <c r="J99" s="691"/>
      <c r="K99" s="683"/>
      <c r="L99" s="685"/>
      <c r="M99" s="664"/>
      <c r="N99" s="664"/>
      <c r="O99" s="664"/>
      <c r="P99" s="664"/>
      <c r="Q99" s="664"/>
      <c r="R99" s="677"/>
      <c r="S99" s="679" t="s">
        <v>434</v>
      </c>
      <c r="T99" s="428" t="s">
        <v>435</v>
      </c>
      <c r="U99" s="428" t="s">
        <v>55</v>
      </c>
      <c r="V99" s="428">
        <v>80</v>
      </c>
      <c r="W99" s="428">
        <v>80</v>
      </c>
      <c r="X99" s="330" t="s">
        <v>112</v>
      </c>
      <c r="Y99" s="428" t="s">
        <v>5</v>
      </c>
      <c r="Z99" s="429">
        <v>44317</v>
      </c>
      <c r="AA99" s="429">
        <v>44560</v>
      </c>
      <c r="AB99" s="711"/>
      <c r="AC99" s="667"/>
      <c r="AD99" s="667"/>
      <c r="AE99" s="670"/>
      <c r="AF99" s="695"/>
      <c r="AG99" s="698"/>
    </row>
    <row r="100" spans="1:33" ht="236.45" customHeight="1">
      <c r="A100" s="734"/>
      <c r="B100" s="680"/>
      <c r="C100" s="680"/>
      <c r="D100" s="743"/>
      <c r="E100" s="743"/>
      <c r="F100" s="711"/>
      <c r="G100" s="435" t="s">
        <v>436</v>
      </c>
      <c r="H100" s="677"/>
      <c r="I100" s="688"/>
      <c r="J100" s="691"/>
      <c r="K100" s="683"/>
      <c r="L100" s="685"/>
      <c r="M100" s="664"/>
      <c r="N100" s="664"/>
      <c r="O100" s="664"/>
      <c r="P100" s="664"/>
      <c r="Q100" s="664"/>
      <c r="R100" s="677"/>
      <c r="S100" s="679"/>
      <c r="T100" s="459" t="s">
        <v>437</v>
      </c>
      <c r="U100" s="285" t="s">
        <v>55</v>
      </c>
      <c r="V100" s="285">
        <v>80</v>
      </c>
      <c r="W100" s="459"/>
      <c r="X100" s="503" t="s">
        <v>438</v>
      </c>
      <c r="Y100" s="428" t="s">
        <v>5</v>
      </c>
      <c r="Z100" s="429">
        <v>44317</v>
      </c>
      <c r="AA100" s="429">
        <v>44560</v>
      </c>
      <c r="AB100" s="711"/>
      <c r="AC100" s="667"/>
      <c r="AD100" s="667"/>
      <c r="AE100" s="670"/>
      <c r="AF100" s="695"/>
      <c r="AG100" s="698"/>
    </row>
    <row r="101" spans="1:33" ht="57" customHeight="1">
      <c r="A101" s="734"/>
      <c r="B101" s="680"/>
      <c r="C101" s="680"/>
      <c r="D101" s="743"/>
      <c r="E101" s="743"/>
      <c r="F101" s="712"/>
      <c r="G101" s="435" t="s">
        <v>439</v>
      </c>
      <c r="H101" s="677"/>
      <c r="I101" s="706"/>
      <c r="J101" s="707"/>
      <c r="K101" s="683"/>
      <c r="L101" s="685"/>
      <c r="M101" s="664"/>
      <c r="N101" s="664"/>
      <c r="O101" s="664"/>
      <c r="P101" s="664"/>
      <c r="Q101" s="664"/>
      <c r="R101" s="677"/>
      <c r="S101" s="679"/>
      <c r="T101" s="285" t="s">
        <v>440</v>
      </c>
      <c r="U101" s="285" t="s">
        <v>55</v>
      </c>
      <c r="V101" s="285">
        <v>80</v>
      </c>
      <c r="W101" s="459"/>
      <c r="X101" s="333" t="s">
        <v>441</v>
      </c>
      <c r="Y101" s="428" t="s">
        <v>5</v>
      </c>
      <c r="Z101" s="429">
        <v>44317</v>
      </c>
      <c r="AA101" s="429">
        <v>44560</v>
      </c>
      <c r="AB101" s="712"/>
      <c r="AC101" s="701"/>
      <c r="AD101" s="701"/>
      <c r="AE101" s="693"/>
      <c r="AF101" s="696"/>
      <c r="AG101" s="699"/>
    </row>
    <row r="102" spans="1:33" ht="96" customHeight="1">
      <c r="A102" s="734"/>
      <c r="B102" s="680" t="s">
        <v>442</v>
      </c>
      <c r="C102" s="680" t="s">
        <v>443</v>
      </c>
      <c r="D102" s="743">
        <v>100</v>
      </c>
      <c r="E102" s="743">
        <v>100</v>
      </c>
      <c r="F102" s="745" t="s">
        <v>205</v>
      </c>
      <c r="G102" s="471" t="s">
        <v>444</v>
      </c>
      <c r="H102" s="677">
        <v>6452315230</v>
      </c>
      <c r="I102" s="687">
        <v>5654909699</v>
      </c>
      <c r="J102" s="690" t="s">
        <v>445</v>
      </c>
      <c r="K102" s="683" t="s">
        <v>1</v>
      </c>
      <c r="L102" s="685" t="s">
        <v>1</v>
      </c>
      <c r="M102" s="664" t="s">
        <v>1</v>
      </c>
      <c r="N102" s="664" t="s">
        <v>1</v>
      </c>
      <c r="O102" s="664" t="s">
        <v>3</v>
      </c>
      <c r="P102" s="664" t="s">
        <v>19</v>
      </c>
      <c r="Q102" s="664" t="s">
        <v>19</v>
      </c>
      <c r="R102" s="677" t="s">
        <v>22</v>
      </c>
      <c r="S102" s="430" t="s">
        <v>446</v>
      </c>
      <c r="T102" s="428" t="s">
        <v>447</v>
      </c>
      <c r="U102" s="428" t="s">
        <v>55</v>
      </c>
      <c r="V102" s="428">
        <v>4</v>
      </c>
      <c r="W102" s="453">
        <v>4</v>
      </c>
      <c r="X102" s="330" t="s">
        <v>112</v>
      </c>
      <c r="Y102" s="428" t="s">
        <v>7</v>
      </c>
      <c r="Z102" s="429">
        <v>44285</v>
      </c>
      <c r="AA102" s="429">
        <v>44561</v>
      </c>
      <c r="AB102" s="428" t="s">
        <v>12</v>
      </c>
      <c r="AC102" s="68">
        <v>2204337818</v>
      </c>
      <c r="AD102" s="68">
        <v>2464271430</v>
      </c>
      <c r="AE102" s="314"/>
      <c r="AF102" s="445" t="s">
        <v>51</v>
      </c>
      <c r="AG102" s="437" t="s">
        <v>448</v>
      </c>
    </row>
    <row r="103" spans="1:33" ht="71.099999999999994" customHeight="1">
      <c r="A103" s="734"/>
      <c r="B103" s="680"/>
      <c r="C103" s="680"/>
      <c r="D103" s="743"/>
      <c r="E103" s="743"/>
      <c r="F103" s="746"/>
      <c r="G103" s="682" t="s">
        <v>449</v>
      </c>
      <c r="H103" s="677"/>
      <c r="I103" s="688"/>
      <c r="J103" s="691"/>
      <c r="K103" s="683"/>
      <c r="L103" s="685"/>
      <c r="M103" s="664"/>
      <c r="N103" s="664"/>
      <c r="O103" s="664"/>
      <c r="P103" s="664"/>
      <c r="Q103" s="664"/>
      <c r="R103" s="677"/>
      <c r="S103" s="430" t="s">
        <v>444</v>
      </c>
      <c r="T103" s="428" t="s">
        <v>450</v>
      </c>
      <c r="U103" s="428" t="s">
        <v>55</v>
      </c>
      <c r="V103" s="428">
        <v>3</v>
      </c>
      <c r="W103" s="453">
        <v>2</v>
      </c>
      <c r="X103" s="321" t="s">
        <v>451</v>
      </c>
      <c r="Y103" s="428" t="s">
        <v>5</v>
      </c>
      <c r="Z103" s="429">
        <v>44256</v>
      </c>
      <c r="AA103" s="429">
        <v>44531</v>
      </c>
      <c r="AB103" s="428" t="s">
        <v>452</v>
      </c>
      <c r="AC103" s="68">
        <v>3797977412</v>
      </c>
      <c r="AD103" s="68">
        <v>3140638269</v>
      </c>
      <c r="AE103" s="314"/>
      <c r="AF103" s="445" t="s">
        <v>51</v>
      </c>
      <c r="AG103" s="437" t="s">
        <v>453</v>
      </c>
    </row>
    <row r="104" spans="1:33" ht="111.95" customHeight="1">
      <c r="A104" s="734"/>
      <c r="B104" s="680"/>
      <c r="C104" s="680"/>
      <c r="D104" s="743"/>
      <c r="E104" s="743"/>
      <c r="F104" s="746"/>
      <c r="G104" s="682"/>
      <c r="H104" s="677"/>
      <c r="I104" s="688"/>
      <c r="J104" s="691"/>
      <c r="K104" s="683"/>
      <c r="L104" s="685"/>
      <c r="M104" s="664"/>
      <c r="N104" s="664"/>
      <c r="O104" s="664"/>
      <c r="P104" s="664"/>
      <c r="Q104" s="664"/>
      <c r="R104" s="677"/>
      <c r="S104" s="430" t="s">
        <v>454</v>
      </c>
      <c r="T104" s="428" t="s">
        <v>455</v>
      </c>
      <c r="U104" s="428" t="s">
        <v>55</v>
      </c>
      <c r="V104" s="428">
        <v>5</v>
      </c>
      <c r="W104" s="428">
        <v>5</v>
      </c>
      <c r="X104" s="330" t="s">
        <v>112</v>
      </c>
      <c r="Y104" s="428" t="s">
        <v>5</v>
      </c>
      <c r="Z104" s="429">
        <v>44256</v>
      </c>
      <c r="AA104" s="429">
        <v>44531</v>
      </c>
      <c r="AB104" s="428" t="s">
        <v>119</v>
      </c>
      <c r="AC104" s="68">
        <v>50000000</v>
      </c>
      <c r="AD104" s="68">
        <v>50000000</v>
      </c>
      <c r="AE104" s="314" t="s">
        <v>120</v>
      </c>
      <c r="AF104" s="445" t="s">
        <v>51</v>
      </c>
      <c r="AG104" s="437" t="s">
        <v>453</v>
      </c>
    </row>
    <row r="105" spans="1:33" ht="27" customHeight="1">
      <c r="A105" s="734"/>
      <c r="B105" s="680"/>
      <c r="C105" s="680"/>
      <c r="D105" s="743"/>
      <c r="E105" s="743"/>
      <c r="F105" s="746"/>
      <c r="G105" s="682" t="s">
        <v>456</v>
      </c>
      <c r="H105" s="677"/>
      <c r="I105" s="688"/>
      <c r="J105" s="691"/>
      <c r="K105" s="683" t="s">
        <v>457</v>
      </c>
      <c r="L105" s="685" t="s">
        <v>1</v>
      </c>
      <c r="M105" s="685" t="s">
        <v>1</v>
      </c>
      <c r="N105" s="685" t="s">
        <v>1</v>
      </c>
      <c r="O105" s="664" t="s">
        <v>3</v>
      </c>
      <c r="P105" s="664" t="s">
        <v>19</v>
      </c>
      <c r="Q105" s="664" t="s">
        <v>19</v>
      </c>
      <c r="R105" s="677" t="s">
        <v>22</v>
      </c>
      <c r="S105" s="679" t="s">
        <v>456</v>
      </c>
      <c r="T105" s="428" t="s">
        <v>458</v>
      </c>
      <c r="U105" s="428" t="s">
        <v>55</v>
      </c>
      <c r="V105" s="428">
        <v>30</v>
      </c>
      <c r="W105" s="428">
        <v>30</v>
      </c>
      <c r="X105" s="330" t="s">
        <v>112</v>
      </c>
      <c r="Y105" s="428" t="s">
        <v>9</v>
      </c>
      <c r="Z105" s="429">
        <v>44256</v>
      </c>
      <c r="AA105" s="429">
        <v>44531</v>
      </c>
      <c r="AB105" s="680" t="s">
        <v>15</v>
      </c>
      <c r="AC105" s="664">
        <v>400000000</v>
      </c>
      <c r="AD105" s="666">
        <v>0</v>
      </c>
      <c r="AE105" s="669"/>
      <c r="AF105" s="672" t="s">
        <v>51</v>
      </c>
      <c r="AG105" s="674" t="s">
        <v>453</v>
      </c>
    </row>
    <row r="106" spans="1:33" ht="27" customHeight="1">
      <c r="A106" s="734"/>
      <c r="B106" s="680"/>
      <c r="C106" s="680"/>
      <c r="D106" s="743"/>
      <c r="E106" s="743"/>
      <c r="F106" s="746"/>
      <c r="G106" s="682"/>
      <c r="H106" s="677"/>
      <c r="I106" s="688"/>
      <c r="J106" s="691"/>
      <c r="K106" s="683"/>
      <c r="L106" s="685" t="s">
        <v>1</v>
      </c>
      <c r="M106" s="685" t="s">
        <v>1</v>
      </c>
      <c r="N106" s="685" t="s">
        <v>1</v>
      </c>
      <c r="O106" s="664"/>
      <c r="P106" s="664"/>
      <c r="Q106" s="664"/>
      <c r="R106" s="677"/>
      <c r="S106" s="679"/>
      <c r="T106" s="428" t="s">
        <v>459</v>
      </c>
      <c r="U106" s="428" t="s">
        <v>55</v>
      </c>
      <c r="V106" s="428">
        <v>100</v>
      </c>
      <c r="W106" s="428">
        <v>100</v>
      </c>
      <c r="X106" s="330" t="s">
        <v>112</v>
      </c>
      <c r="Y106" s="428" t="s">
        <v>9</v>
      </c>
      <c r="Z106" s="429">
        <v>44256</v>
      </c>
      <c r="AA106" s="429">
        <v>44531</v>
      </c>
      <c r="AB106" s="680"/>
      <c r="AC106" s="664"/>
      <c r="AD106" s="667"/>
      <c r="AE106" s="670"/>
      <c r="AF106" s="672"/>
      <c r="AG106" s="674"/>
    </row>
    <row r="107" spans="1:33" ht="27" customHeight="1">
      <c r="A107" s="734"/>
      <c r="B107" s="680"/>
      <c r="C107" s="680"/>
      <c r="D107" s="743"/>
      <c r="E107" s="743"/>
      <c r="F107" s="746"/>
      <c r="G107" s="682"/>
      <c r="H107" s="677"/>
      <c r="I107" s="688"/>
      <c r="J107" s="691"/>
      <c r="K107" s="683"/>
      <c r="L107" s="685"/>
      <c r="M107" s="685"/>
      <c r="N107" s="685"/>
      <c r="O107" s="664"/>
      <c r="P107" s="664"/>
      <c r="Q107" s="664"/>
      <c r="R107" s="677"/>
      <c r="S107" s="679"/>
      <c r="T107" s="428" t="s">
        <v>460</v>
      </c>
      <c r="U107" s="428" t="s">
        <v>55</v>
      </c>
      <c r="V107" s="428">
        <v>650</v>
      </c>
      <c r="W107" s="428">
        <v>650</v>
      </c>
      <c r="X107" s="330" t="s">
        <v>112</v>
      </c>
      <c r="Y107" s="428" t="s">
        <v>9</v>
      </c>
      <c r="Z107" s="429">
        <v>44256</v>
      </c>
      <c r="AA107" s="429">
        <v>44531</v>
      </c>
      <c r="AB107" s="680"/>
      <c r="AC107" s="664"/>
      <c r="AD107" s="667"/>
      <c r="AE107" s="670"/>
      <c r="AF107" s="672"/>
      <c r="AG107" s="674"/>
    </row>
    <row r="108" spans="1:33" ht="27" customHeight="1">
      <c r="A108" s="734"/>
      <c r="B108" s="680"/>
      <c r="C108" s="680"/>
      <c r="D108" s="743"/>
      <c r="E108" s="743"/>
      <c r="F108" s="746"/>
      <c r="G108" s="682"/>
      <c r="H108" s="677"/>
      <c r="I108" s="688"/>
      <c r="J108" s="691"/>
      <c r="K108" s="683"/>
      <c r="L108" s="685"/>
      <c r="M108" s="685"/>
      <c r="N108" s="685"/>
      <c r="O108" s="664"/>
      <c r="P108" s="664"/>
      <c r="Q108" s="664"/>
      <c r="R108" s="677"/>
      <c r="S108" s="679"/>
      <c r="T108" s="428" t="s">
        <v>19</v>
      </c>
      <c r="U108" s="428" t="s">
        <v>55</v>
      </c>
      <c r="V108" s="428">
        <v>100</v>
      </c>
      <c r="W108" s="428">
        <v>100</v>
      </c>
      <c r="X108" s="330" t="s">
        <v>112</v>
      </c>
      <c r="Y108" s="428" t="s">
        <v>9</v>
      </c>
      <c r="Z108" s="429">
        <v>44256</v>
      </c>
      <c r="AA108" s="429">
        <v>44531</v>
      </c>
      <c r="AB108" s="680"/>
      <c r="AC108" s="664"/>
      <c r="AD108" s="667"/>
      <c r="AE108" s="670"/>
      <c r="AF108" s="672"/>
      <c r="AG108" s="674"/>
    </row>
    <row r="109" spans="1:33" ht="39.75" customHeight="1">
      <c r="A109" s="735"/>
      <c r="B109" s="681"/>
      <c r="C109" s="681"/>
      <c r="D109" s="744"/>
      <c r="E109" s="744"/>
      <c r="F109" s="747"/>
      <c r="G109" s="496" t="s">
        <v>461</v>
      </c>
      <c r="H109" s="678"/>
      <c r="I109" s="689"/>
      <c r="J109" s="692"/>
      <c r="K109" s="684"/>
      <c r="L109" s="686"/>
      <c r="M109" s="686"/>
      <c r="N109" s="686"/>
      <c r="O109" s="665"/>
      <c r="P109" s="665"/>
      <c r="Q109" s="665"/>
      <c r="R109" s="678"/>
      <c r="S109" s="74" t="s">
        <v>462</v>
      </c>
      <c r="T109" s="454" t="s">
        <v>463</v>
      </c>
      <c r="U109" s="454" t="s">
        <v>55</v>
      </c>
      <c r="V109" s="454">
        <v>1</v>
      </c>
      <c r="W109" s="454">
        <v>1</v>
      </c>
      <c r="X109" s="330" t="s">
        <v>112</v>
      </c>
      <c r="Y109" s="454" t="s">
        <v>9</v>
      </c>
      <c r="Z109" s="23">
        <v>44256</v>
      </c>
      <c r="AA109" s="23">
        <v>44531</v>
      </c>
      <c r="AB109" s="681"/>
      <c r="AC109" s="665"/>
      <c r="AD109" s="668"/>
      <c r="AE109" s="671"/>
      <c r="AF109" s="673"/>
      <c r="AG109" s="675"/>
    </row>
    <row r="110" spans="1:33" ht="27" customHeight="1">
      <c r="A110" s="465"/>
      <c r="B110" s="465"/>
      <c r="C110" s="465"/>
      <c r="D110" s="286"/>
      <c r="E110" s="286"/>
      <c r="F110" s="286"/>
      <c r="G110" s="18"/>
      <c r="H110" s="33">
        <f>+SUM(H14:H109)</f>
        <v>58971541044</v>
      </c>
      <c r="I110" s="33">
        <f>+SUM(I14:I109)</f>
        <v>61934541043</v>
      </c>
      <c r="J110" s="33"/>
      <c r="K110" s="414"/>
      <c r="L110" s="414"/>
      <c r="M110" s="414"/>
      <c r="N110" s="414"/>
      <c r="O110" s="15"/>
      <c r="P110" s="15"/>
      <c r="Q110" s="15"/>
      <c r="R110" s="15"/>
      <c r="T110" s="465"/>
      <c r="U110" s="465"/>
      <c r="V110" s="465"/>
      <c r="X110" s="465"/>
      <c r="Y110" s="465"/>
      <c r="Z110" s="287"/>
      <c r="AA110" s="287"/>
      <c r="AB110" s="465"/>
      <c r="AC110" s="288">
        <f>+SUM(AC14:AC109)</f>
        <v>58971541044</v>
      </c>
      <c r="AD110" s="288">
        <f>+SUM(AD14:AD109)</f>
        <v>61934541043</v>
      </c>
      <c r="AE110" s="288"/>
      <c r="AF110" s="465"/>
      <c r="AG110" s="465"/>
    </row>
    <row r="111" spans="1:33" ht="27" customHeight="1">
      <c r="A111" s="465"/>
      <c r="B111" s="465"/>
      <c r="C111" s="465"/>
      <c r="D111" s="286"/>
      <c r="E111" s="286"/>
      <c r="F111" s="286"/>
      <c r="G111" s="18"/>
      <c r="H111" s="15"/>
      <c r="I111" s="15">
        <v>61934541043</v>
      </c>
      <c r="J111" s="15"/>
      <c r="K111" s="414"/>
      <c r="L111" s="414"/>
      <c r="M111" s="414"/>
      <c r="N111" s="414"/>
      <c r="O111" s="15"/>
      <c r="P111" s="15"/>
      <c r="Q111" s="15"/>
      <c r="R111" s="15"/>
      <c r="T111" s="465"/>
      <c r="U111" s="465"/>
      <c r="V111" s="465"/>
      <c r="X111" s="465"/>
      <c r="Y111" s="465"/>
      <c r="Z111" s="287"/>
      <c r="AA111" s="287"/>
      <c r="AB111" s="465"/>
      <c r="AC111" s="289"/>
      <c r="AD111" s="289">
        <f>I110-AD110</f>
        <v>0</v>
      </c>
      <c r="AE111" s="289"/>
      <c r="AF111" s="465"/>
      <c r="AG111" s="465"/>
    </row>
    <row r="112" spans="1:33" ht="27" customHeight="1">
      <c r="A112" s="465"/>
      <c r="B112" s="465"/>
      <c r="C112" s="465"/>
      <c r="D112" s="286"/>
      <c r="E112" s="286"/>
      <c r="F112" s="286"/>
      <c r="G112" s="18"/>
      <c r="H112" s="15"/>
      <c r="I112" s="15">
        <f>I111-I110</f>
        <v>0</v>
      </c>
      <c r="J112" s="15"/>
      <c r="K112" s="414"/>
      <c r="L112" s="414"/>
      <c r="M112" s="414"/>
      <c r="N112" s="414"/>
      <c r="O112" s="15"/>
      <c r="P112" s="15"/>
      <c r="Q112" s="15"/>
      <c r="R112" s="15"/>
      <c r="T112" s="465"/>
      <c r="U112" s="465"/>
      <c r="V112" s="465"/>
      <c r="X112" s="465"/>
      <c r="Y112" s="465"/>
      <c r="Z112" s="287"/>
      <c r="AA112" s="287"/>
      <c r="AB112" s="465"/>
      <c r="AC112" s="289"/>
      <c r="AD112" s="289"/>
      <c r="AE112" s="289"/>
      <c r="AF112" s="465"/>
      <c r="AG112" s="465"/>
    </row>
    <row r="113" spans="1:33" ht="27" customHeight="1">
      <c r="A113" s="465"/>
      <c r="B113" s="465"/>
      <c r="C113" s="465"/>
      <c r="D113" s="286"/>
      <c r="E113" s="286"/>
      <c r="F113" s="286"/>
      <c r="G113" s="18"/>
      <c r="H113" s="15"/>
      <c r="I113" s="15"/>
      <c r="J113" s="15"/>
      <c r="K113" s="414"/>
      <c r="L113" s="414"/>
      <c r="M113" s="414"/>
      <c r="N113" s="414"/>
      <c r="O113" s="15"/>
      <c r="P113" s="15"/>
      <c r="Q113" s="15"/>
      <c r="R113" s="15"/>
      <c r="S113" s="676" t="s">
        <v>464</v>
      </c>
      <c r="T113" s="676"/>
      <c r="U113" s="676"/>
      <c r="V113" s="676"/>
      <c r="W113" s="290" t="s">
        <v>465</v>
      </c>
      <c r="X113" s="291" t="s">
        <v>466</v>
      </c>
      <c r="Y113" s="292" t="s">
        <v>467</v>
      </c>
      <c r="Z113" s="293" t="s">
        <v>468</v>
      </c>
      <c r="AA113" s="287"/>
      <c r="AB113" s="465"/>
      <c r="AC113" s="289"/>
      <c r="AD113" s="289"/>
      <c r="AE113" s="289"/>
      <c r="AF113" s="465"/>
      <c r="AG113" s="465"/>
    </row>
    <row r="114" spans="1:33" ht="48.6" customHeight="1">
      <c r="H114" s="62"/>
      <c r="I114" s="62"/>
      <c r="J114" s="62"/>
      <c r="S114" s="294" t="s">
        <v>469</v>
      </c>
      <c r="T114" s="295" t="s">
        <v>470</v>
      </c>
      <c r="U114" s="296" t="s">
        <v>55</v>
      </c>
      <c r="V114" s="297">
        <f>+V107+V89+V80+W68+W59+W46</f>
        <v>55155</v>
      </c>
      <c r="W114" s="298">
        <f>+V107+V86+V77</f>
        <v>965</v>
      </c>
      <c r="X114" s="299">
        <f>+W68+W56+W46</f>
        <v>54190</v>
      </c>
      <c r="Y114" s="300"/>
      <c r="Z114" s="301">
        <f>+W114+X114+Y114</f>
        <v>55155</v>
      </c>
      <c r="AA114" s="465"/>
      <c r="AB114" s="465"/>
      <c r="AC114" s="63"/>
      <c r="AD114" s="63"/>
      <c r="AE114" s="63"/>
      <c r="AF114" s="465"/>
      <c r="AG114" s="414"/>
    </row>
    <row r="115" spans="1:33" ht="23.25">
      <c r="S115" s="294" t="s">
        <v>471</v>
      </c>
      <c r="T115" s="295" t="s">
        <v>472</v>
      </c>
      <c r="U115" s="296" t="s">
        <v>55</v>
      </c>
      <c r="V115" s="297">
        <f>+V45+W55+V65+V76+V85+V108+W27</f>
        <v>9067</v>
      </c>
      <c r="W115" s="298">
        <f>+V108+V85+V76</f>
        <v>190</v>
      </c>
      <c r="X115" s="299">
        <f>+V65+V45+W55</f>
        <v>6840</v>
      </c>
      <c r="Y115" s="302">
        <f>+W27</f>
        <v>2037</v>
      </c>
      <c r="Z115" s="301">
        <f t="shared" ref="Z115:Z118" si="0">+W115+X115+Y115</f>
        <v>9067</v>
      </c>
      <c r="AA115" s="465"/>
      <c r="AB115" s="465"/>
      <c r="AF115" s="465"/>
      <c r="AG115" s="414"/>
    </row>
    <row r="116" spans="1:33" ht="23.25">
      <c r="S116" s="294" t="s">
        <v>471</v>
      </c>
      <c r="T116" s="295" t="s">
        <v>473</v>
      </c>
      <c r="U116" s="296" t="s">
        <v>55</v>
      </c>
      <c r="V116" s="297">
        <f>+W66+W54</f>
        <v>8869</v>
      </c>
      <c r="W116" s="298"/>
      <c r="X116" s="299">
        <f>+V116</f>
        <v>8869</v>
      </c>
      <c r="Y116" s="302"/>
      <c r="Z116" s="301">
        <f t="shared" si="0"/>
        <v>8869</v>
      </c>
      <c r="AA116" s="465"/>
      <c r="AB116" s="465"/>
      <c r="AF116" s="465"/>
      <c r="AG116" s="414"/>
    </row>
    <row r="117" spans="1:33" ht="23.25">
      <c r="S117" s="294" t="s">
        <v>474</v>
      </c>
      <c r="T117" s="295" t="s">
        <v>474</v>
      </c>
      <c r="U117" s="296" t="s">
        <v>55</v>
      </c>
      <c r="V117" s="297">
        <f>+W57+V67+V78+V87+V106</f>
        <v>6870</v>
      </c>
      <c r="W117" s="298">
        <f>+V106+V87+V78</f>
        <v>190</v>
      </c>
      <c r="X117" s="299">
        <f>+V67+W57</f>
        <v>6680</v>
      </c>
      <c r="Y117" s="303"/>
      <c r="Z117" s="301">
        <f t="shared" si="0"/>
        <v>6870</v>
      </c>
      <c r="AA117" s="465"/>
      <c r="AB117" s="465"/>
      <c r="AF117" s="465"/>
      <c r="AG117" s="414"/>
    </row>
    <row r="118" spans="1:33" ht="23.25">
      <c r="S118" s="294" t="s">
        <v>475</v>
      </c>
      <c r="T118" s="295" t="s">
        <v>475</v>
      </c>
      <c r="U118" s="296" t="s">
        <v>55</v>
      </c>
      <c r="V118" s="297">
        <f>+W58+V69+V79+V88+V105</f>
        <v>1807</v>
      </c>
      <c r="W118" s="298">
        <f>+V105+V88+V79</f>
        <v>57</v>
      </c>
      <c r="X118" s="299">
        <f>+V69+W58</f>
        <v>1750</v>
      </c>
      <c r="Y118" s="303"/>
      <c r="Z118" s="301">
        <f t="shared" si="0"/>
        <v>1807</v>
      </c>
      <c r="AA118" s="465"/>
      <c r="AB118" s="465"/>
      <c r="AF118" s="465"/>
      <c r="AG118" s="414"/>
    </row>
    <row r="123" spans="1:33">
      <c r="H123" s="334"/>
      <c r="I123" s="334"/>
      <c r="J123" s="334"/>
      <c r="T123" s="465"/>
      <c r="U123" s="465"/>
      <c r="V123" s="465"/>
      <c r="X123" s="465"/>
      <c r="Y123" s="465"/>
      <c r="Z123" s="465"/>
      <c r="AA123" s="465"/>
      <c r="AB123" s="465"/>
      <c r="AF123" s="465"/>
      <c r="AG123" s="414"/>
    </row>
  </sheetData>
  <mergeCells count="424">
    <mergeCell ref="AI2:AK2"/>
    <mergeCell ref="B3:C3"/>
    <mergeCell ref="A8:B8"/>
    <mergeCell ref="C8:H8"/>
    <mergeCell ref="A9:B9"/>
    <mergeCell ref="C9:H9"/>
    <mergeCell ref="A11:H11"/>
    <mergeCell ref="K11:R11"/>
    <mergeCell ref="D3:AB3"/>
    <mergeCell ref="AC3:AF3"/>
    <mergeCell ref="AI3:AK3"/>
    <mergeCell ref="A5:B5"/>
    <mergeCell ref="C5:H5"/>
    <mergeCell ref="A6:B6"/>
    <mergeCell ref="C6:H6"/>
    <mergeCell ref="S6:AG9"/>
    <mergeCell ref="A7:B7"/>
    <mergeCell ref="C7:H7"/>
    <mergeCell ref="A1:A3"/>
    <mergeCell ref="B1:C1"/>
    <mergeCell ref="D1:AB1"/>
    <mergeCell ref="AC1:AF1"/>
    <mergeCell ref="AI1:AK1"/>
    <mergeCell ref="B2:C2"/>
    <mergeCell ref="D2:AB2"/>
    <mergeCell ref="AC2:AF2"/>
    <mergeCell ref="S11:AG11"/>
    <mergeCell ref="A12:A13"/>
    <mergeCell ref="B12:B13"/>
    <mergeCell ref="C12:C13"/>
    <mergeCell ref="D12:D13"/>
    <mergeCell ref="E12:E13"/>
    <mergeCell ref="F12:F13"/>
    <mergeCell ref="G12:G13"/>
    <mergeCell ref="H12:H13"/>
    <mergeCell ref="I12:I13"/>
    <mergeCell ref="P12:P13"/>
    <mergeCell ref="Q12:Q13"/>
    <mergeCell ref="R12:R13"/>
    <mergeCell ref="S12:S13"/>
    <mergeCell ref="T12:T13"/>
    <mergeCell ref="U12:U13"/>
    <mergeCell ref="J12:J13"/>
    <mergeCell ref="K12:K13"/>
    <mergeCell ref="L12:L13"/>
    <mergeCell ref="M12:M13"/>
    <mergeCell ref="N12:N13"/>
    <mergeCell ref="O12:O13"/>
    <mergeCell ref="AB12:AB13"/>
    <mergeCell ref="AC12:AC13"/>
    <mergeCell ref="AD12:AD13"/>
    <mergeCell ref="AE12:AE13"/>
    <mergeCell ref="AF12:AF13"/>
    <mergeCell ref="AG12:AG13"/>
    <mergeCell ref="V12:V13"/>
    <mergeCell ref="W12:W13"/>
    <mergeCell ref="X12:X13"/>
    <mergeCell ref="Y12:Y13"/>
    <mergeCell ref="Z12:Z13"/>
    <mergeCell ref="AA12:AA13"/>
    <mergeCell ref="J14:J15"/>
    <mergeCell ref="K14:K16"/>
    <mergeCell ref="L14:L16"/>
    <mergeCell ref="A14:A17"/>
    <mergeCell ref="B14:B17"/>
    <mergeCell ref="C14:C17"/>
    <mergeCell ref="D14:D17"/>
    <mergeCell ref="E14:E17"/>
    <mergeCell ref="F14:F17"/>
    <mergeCell ref="A18:A22"/>
    <mergeCell ref="B18:B22"/>
    <mergeCell ref="C18:C22"/>
    <mergeCell ref="D18:D22"/>
    <mergeCell ref="E18:E22"/>
    <mergeCell ref="F18:F22"/>
    <mergeCell ref="K18:K21"/>
    <mergeCell ref="Y14:Y16"/>
    <mergeCell ref="Z14:Z16"/>
    <mergeCell ref="S14:S16"/>
    <mergeCell ref="T14:T16"/>
    <mergeCell ref="U14:U16"/>
    <mergeCell ref="V14:V16"/>
    <mergeCell ref="W14:W16"/>
    <mergeCell ref="X14:X16"/>
    <mergeCell ref="M14:M16"/>
    <mergeCell ref="N14:N16"/>
    <mergeCell ref="O14:O16"/>
    <mergeCell ref="P14:P16"/>
    <mergeCell ref="Q14:Q16"/>
    <mergeCell ref="R14:R16"/>
    <mergeCell ref="G14:G15"/>
    <mergeCell ref="H14:H15"/>
    <mergeCell ref="I14:I15"/>
    <mergeCell ref="L18:L21"/>
    <mergeCell ref="M18:M21"/>
    <mergeCell ref="N18:N21"/>
    <mergeCell ref="O18:O21"/>
    <mergeCell ref="P18:P21"/>
    <mergeCell ref="Q18:Q21"/>
    <mergeCell ref="AE14:AE15"/>
    <mergeCell ref="AF14:AF15"/>
    <mergeCell ref="AG14:AG15"/>
    <mergeCell ref="AA14:AA16"/>
    <mergeCell ref="AB14:AB15"/>
    <mergeCell ref="AC14:AC15"/>
    <mergeCell ref="AD14:AD15"/>
    <mergeCell ref="X18:X21"/>
    <mergeCell ref="Y18:Y21"/>
    <mergeCell ref="Z18:Z21"/>
    <mergeCell ref="AA18:AA21"/>
    <mergeCell ref="AB18:AB20"/>
    <mergeCell ref="AC18:AC20"/>
    <mergeCell ref="R18:R21"/>
    <mergeCell ref="S18:S21"/>
    <mergeCell ref="T18:T21"/>
    <mergeCell ref="U18:U21"/>
    <mergeCell ref="V18:V21"/>
    <mergeCell ref="W18:W21"/>
    <mergeCell ref="AD18:AD20"/>
    <mergeCell ref="AE18:AE20"/>
    <mergeCell ref="AF18:AF20"/>
    <mergeCell ref="AG18:AG20"/>
    <mergeCell ref="AB21:AB22"/>
    <mergeCell ref="AC21:AC22"/>
    <mergeCell ref="AD21:AD22"/>
    <mergeCell ref="AE21:AE22"/>
    <mergeCell ref="AF21:AF22"/>
    <mergeCell ref="AG21:AG22"/>
    <mergeCell ref="G23:G25"/>
    <mergeCell ref="H23:H25"/>
    <mergeCell ref="I23:I25"/>
    <mergeCell ref="J23:J25"/>
    <mergeCell ref="K23:K25"/>
    <mergeCell ref="L23:L25"/>
    <mergeCell ref="A23:A41"/>
    <mergeCell ref="B23:B39"/>
    <mergeCell ref="C23:C39"/>
    <mergeCell ref="D23:D39"/>
    <mergeCell ref="E23:E39"/>
    <mergeCell ref="F23:F39"/>
    <mergeCell ref="S23:S25"/>
    <mergeCell ref="T23:T24"/>
    <mergeCell ref="U23:U24"/>
    <mergeCell ref="V23:V24"/>
    <mergeCell ref="W23:W24"/>
    <mergeCell ref="X23:X24"/>
    <mergeCell ref="M23:M25"/>
    <mergeCell ref="N23:N25"/>
    <mergeCell ref="O23:O25"/>
    <mergeCell ref="P23:P25"/>
    <mergeCell ref="Q23:Q25"/>
    <mergeCell ref="R23:R25"/>
    <mergeCell ref="Y23:Y25"/>
    <mergeCell ref="Z23:Z25"/>
    <mergeCell ref="AA23:AA25"/>
    <mergeCell ref="AG23:AG25"/>
    <mergeCell ref="AB24:AB25"/>
    <mergeCell ref="AC24:AC25"/>
    <mergeCell ref="AD24:AD25"/>
    <mergeCell ref="AE24:AE25"/>
    <mergeCell ref="AF24:AF25"/>
    <mergeCell ref="AG27:AG35"/>
    <mergeCell ref="G28:G29"/>
    <mergeCell ref="I28:I29"/>
    <mergeCell ref="J28:J29"/>
    <mergeCell ref="G31:G35"/>
    <mergeCell ref="H31:H35"/>
    <mergeCell ref="I31:I35"/>
    <mergeCell ref="J31:J35"/>
    <mergeCell ref="AB31:AB35"/>
    <mergeCell ref="AC31:AC35"/>
    <mergeCell ref="V27:V32"/>
    <mergeCell ref="W27:W32"/>
    <mergeCell ref="X27:X32"/>
    <mergeCell ref="Y27:Y32"/>
    <mergeCell ref="Z27:Z32"/>
    <mergeCell ref="AA27:AA32"/>
    <mergeCell ref="P27:P32"/>
    <mergeCell ref="Q27:Q32"/>
    <mergeCell ref="R27:R32"/>
    <mergeCell ref="S27:S35"/>
    <mergeCell ref="T27:T32"/>
    <mergeCell ref="U27:U32"/>
    <mergeCell ref="H27:H30"/>
    <mergeCell ref="K27:K32"/>
    <mergeCell ref="AD31:AD35"/>
    <mergeCell ref="AE31:AE35"/>
    <mergeCell ref="AF31:AF35"/>
    <mergeCell ref="G36:G38"/>
    <mergeCell ref="H36:H38"/>
    <mergeCell ref="I36:I38"/>
    <mergeCell ref="J36:J38"/>
    <mergeCell ref="K36:K37"/>
    <mergeCell ref="L36:L37"/>
    <mergeCell ref="M36:M37"/>
    <mergeCell ref="L27:L32"/>
    <mergeCell ref="M27:M32"/>
    <mergeCell ref="N27:N32"/>
    <mergeCell ref="O27:O32"/>
    <mergeCell ref="Z36:Z37"/>
    <mergeCell ref="AA36:AA37"/>
    <mergeCell ref="AG36:AG38"/>
    <mergeCell ref="B40:B41"/>
    <mergeCell ref="C40:C41"/>
    <mergeCell ref="D40:D41"/>
    <mergeCell ref="E40:E41"/>
    <mergeCell ref="F40:F41"/>
    <mergeCell ref="T36:T37"/>
    <mergeCell ref="U36:U37"/>
    <mergeCell ref="V36:V37"/>
    <mergeCell ref="W36:W37"/>
    <mergeCell ref="X36:X37"/>
    <mergeCell ref="Y36:Y37"/>
    <mergeCell ref="N36:N37"/>
    <mergeCell ref="O36:O37"/>
    <mergeCell ref="P36:P37"/>
    <mergeCell ref="Q36:Q37"/>
    <mergeCell ref="R36:R37"/>
    <mergeCell ref="S36:S38"/>
    <mergeCell ref="A42:A109"/>
    <mergeCell ref="B42:B47"/>
    <mergeCell ref="C42:C47"/>
    <mergeCell ref="D42:D72"/>
    <mergeCell ref="E42:E72"/>
    <mergeCell ref="F42:F72"/>
    <mergeCell ref="B48:B62"/>
    <mergeCell ref="C48:C62"/>
    <mergeCell ref="B73:B90"/>
    <mergeCell ref="C73:C90"/>
    <mergeCell ref="B63:B72"/>
    <mergeCell ref="C63:C72"/>
    <mergeCell ref="D73:D90"/>
    <mergeCell ref="E73:E90"/>
    <mergeCell ref="F73:F90"/>
    <mergeCell ref="B102:B109"/>
    <mergeCell ref="C102:C109"/>
    <mergeCell ref="D102:D109"/>
    <mergeCell ref="E102:E109"/>
    <mergeCell ref="F102:F109"/>
    <mergeCell ref="B91:B101"/>
    <mergeCell ref="C91:C101"/>
    <mergeCell ref="D91:D101"/>
    <mergeCell ref="E91:E101"/>
    <mergeCell ref="AG43:AG47"/>
    <mergeCell ref="G44:G46"/>
    <mergeCell ref="K44:K46"/>
    <mergeCell ref="L44:L46"/>
    <mergeCell ref="M44:M46"/>
    <mergeCell ref="N44:N46"/>
    <mergeCell ref="O44:O46"/>
    <mergeCell ref="H42:H47"/>
    <mergeCell ref="I42:I47"/>
    <mergeCell ref="J42:J47"/>
    <mergeCell ref="AB42:AB47"/>
    <mergeCell ref="AC42:AC47"/>
    <mergeCell ref="AD42:AD47"/>
    <mergeCell ref="P44:P46"/>
    <mergeCell ref="Q44:Q46"/>
    <mergeCell ref="R44:R46"/>
    <mergeCell ref="G48:G50"/>
    <mergeCell ref="H48:H62"/>
    <mergeCell ref="I48:I62"/>
    <mergeCell ref="J48:J62"/>
    <mergeCell ref="K48:K50"/>
    <mergeCell ref="L48:L50"/>
    <mergeCell ref="AE42:AE47"/>
    <mergeCell ref="AF42:AF47"/>
    <mergeCell ref="S43:S46"/>
    <mergeCell ref="S48:S49"/>
    <mergeCell ref="T48:T49"/>
    <mergeCell ref="U48:U49"/>
    <mergeCell ref="V48:V49"/>
    <mergeCell ref="W48:W49"/>
    <mergeCell ref="X48:X49"/>
    <mergeCell ref="M48:M50"/>
    <mergeCell ref="N48:N50"/>
    <mergeCell ref="O48:O50"/>
    <mergeCell ref="P48:P50"/>
    <mergeCell ref="Q48:Q50"/>
    <mergeCell ref="R48:R50"/>
    <mergeCell ref="Y48:Y49"/>
    <mergeCell ref="Z48:Z49"/>
    <mergeCell ref="AA48:AA49"/>
    <mergeCell ref="AG64:AG72"/>
    <mergeCell ref="AB52:AB62"/>
    <mergeCell ref="AC52:AC62"/>
    <mergeCell ref="AD52:AD62"/>
    <mergeCell ref="AE52:AE62"/>
    <mergeCell ref="AF52:AF62"/>
    <mergeCell ref="AF48:AF50"/>
    <mergeCell ref="AG48:AG50"/>
    <mergeCell ref="AB49:AB50"/>
    <mergeCell ref="AC49:AC50"/>
    <mergeCell ref="AD49:AD50"/>
    <mergeCell ref="AE49:AE50"/>
    <mergeCell ref="AG53:AG59"/>
    <mergeCell ref="AG60:AG62"/>
    <mergeCell ref="AE67:AE72"/>
    <mergeCell ref="G53:G62"/>
    <mergeCell ref="S53:S59"/>
    <mergeCell ref="AF67:AF72"/>
    <mergeCell ref="P65:P71"/>
    <mergeCell ref="Q65:Q71"/>
    <mergeCell ref="R65:R71"/>
    <mergeCell ref="AB65:AB66"/>
    <mergeCell ref="AC65:AC66"/>
    <mergeCell ref="AD65:AD66"/>
    <mergeCell ref="G65:G71"/>
    <mergeCell ref="K65:K71"/>
    <mergeCell ref="L65:L71"/>
    <mergeCell ref="M65:M71"/>
    <mergeCell ref="N65:N71"/>
    <mergeCell ref="O65:O71"/>
    <mergeCell ref="H63:H72"/>
    <mergeCell ref="I63:I72"/>
    <mergeCell ref="J63:J72"/>
    <mergeCell ref="S64:S71"/>
    <mergeCell ref="S60:S62"/>
    <mergeCell ref="AE65:AE66"/>
    <mergeCell ref="AB67:AB72"/>
    <mergeCell ref="AC67:AC72"/>
    <mergeCell ref="AD67:AD72"/>
    <mergeCell ref="AB78:AB89"/>
    <mergeCell ref="AC78:AC89"/>
    <mergeCell ref="AD78:AD89"/>
    <mergeCell ref="AE78:AE89"/>
    <mergeCell ref="AG73:AG77"/>
    <mergeCell ref="S84:S90"/>
    <mergeCell ref="G85:G89"/>
    <mergeCell ref="K85:K89"/>
    <mergeCell ref="L85:L89"/>
    <mergeCell ref="M85:M89"/>
    <mergeCell ref="H73:H90"/>
    <mergeCell ref="I73:I90"/>
    <mergeCell ref="J73:J90"/>
    <mergeCell ref="N85:N89"/>
    <mergeCell ref="O85:O89"/>
    <mergeCell ref="P85:P89"/>
    <mergeCell ref="Q85:Q89"/>
    <mergeCell ref="R85:R89"/>
    <mergeCell ref="F91:F101"/>
    <mergeCell ref="H91:H101"/>
    <mergeCell ref="AF78:AF89"/>
    <mergeCell ref="AG78:AG81"/>
    <mergeCell ref="AG82:AG90"/>
    <mergeCell ref="S75:S80"/>
    <mergeCell ref="G76:G81"/>
    <mergeCell ref="K76:K81"/>
    <mergeCell ref="L76:L81"/>
    <mergeCell ref="M76:M81"/>
    <mergeCell ref="N76:N81"/>
    <mergeCell ref="O76:O81"/>
    <mergeCell ref="P76:P81"/>
    <mergeCell ref="Q76:Q81"/>
    <mergeCell ref="R76:R81"/>
    <mergeCell ref="AB73:AB77"/>
    <mergeCell ref="AC73:AC77"/>
    <mergeCell ref="AD73:AD77"/>
    <mergeCell ref="AE73:AE77"/>
    <mergeCell ref="AF73:AF77"/>
    <mergeCell ref="AG91:AG93"/>
    <mergeCell ref="AB94:AB101"/>
    <mergeCell ref="AC94:AC101"/>
    <mergeCell ref="AD94:AD101"/>
    <mergeCell ref="O102:O104"/>
    <mergeCell ref="P102:P104"/>
    <mergeCell ref="Q102:Q104"/>
    <mergeCell ref="R102:R104"/>
    <mergeCell ref="G103:G104"/>
    <mergeCell ref="W91:W92"/>
    <mergeCell ref="X91:X92"/>
    <mergeCell ref="Y91:Y92"/>
    <mergeCell ref="Z91:Z92"/>
    <mergeCell ref="O91:O101"/>
    <mergeCell ref="P91:P101"/>
    <mergeCell ref="Q91:Q101"/>
    <mergeCell ref="R91:R101"/>
    <mergeCell ref="S91:S92"/>
    <mergeCell ref="T91:T92"/>
    <mergeCell ref="S99:S101"/>
    <mergeCell ref="I91:I101"/>
    <mergeCell ref="J91:J101"/>
    <mergeCell ref="K91:K101"/>
    <mergeCell ref="L91:L101"/>
    <mergeCell ref="M91:M101"/>
    <mergeCell ref="N91:N101"/>
    <mergeCell ref="G93:G94"/>
    <mergeCell ref="S93:S95"/>
    <mergeCell ref="AE94:AE101"/>
    <mergeCell ref="AF94:AF101"/>
    <mergeCell ref="AG94:AG101"/>
    <mergeCell ref="G95:G99"/>
    <mergeCell ref="AA91:AA92"/>
    <mergeCell ref="AB91:AB93"/>
    <mergeCell ref="AC91:AC93"/>
    <mergeCell ref="AD91:AD93"/>
    <mergeCell ref="AE91:AE93"/>
    <mergeCell ref="AF91:AF93"/>
    <mergeCell ref="U91:U92"/>
    <mergeCell ref="V91:V92"/>
    <mergeCell ref="G105:G108"/>
    <mergeCell ref="K105:K109"/>
    <mergeCell ref="L105:L109"/>
    <mergeCell ref="M105:M109"/>
    <mergeCell ref="N105:N109"/>
    <mergeCell ref="I102:I109"/>
    <mergeCell ref="J102:J109"/>
    <mergeCell ref="K102:K104"/>
    <mergeCell ref="L102:L104"/>
    <mergeCell ref="M102:M104"/>
    <mergeCell ref="N102:N104"/>
    <mergeCell ref="H102:H109"/>
    <mergeCell ref="AC105:AC109"/>
    <mergeCell ref="AD105:AD109"/>
    <mergeCell ref="AE105:AE109"/>
    <mergeCell ref="AF105:AF109"/>
    <mergeCell ref="AG105:AG109"/>
    <mergeCell ref="S113:V113"/>
    <mergeCell ref="O105:O109"/>
    <mergeCell ref="P105:P109"/>
    <mergeCell ref="Q105:Q109"/>
    <mergeCell ref="R105:R109"/>
    <mergeCell ref="S105:S108"/>
    <mergeCell ref="AB105:AB109"/>
  </mergeCells>
  <pageMargins left="0.31496062992125984" right="0.31496062992125984" top="0.35433070866141736" bottom="0.35433070866141736" header="0.11811023622047245" footer="0.11811023622047245"/>
  <pageSetup scale="25" orientation="landscape" r:id="rId1"/>
  <rowBreaks count="5" manualBreakCount="5">
    <brk id="25" max="25" man="1"/>
    <brk id="47" max="25" man="1"/>
    <brk id="62" max="25" man="1"/>
    <brk id="72" max="25" man="1"/>
    <brk id="90" max="25" man="1"/>
  </rowBreaks>
  <drawing r:id="rId2"/>
  <extLst>
    <ext xmlns:x14="http://schemas.microsoft.com/office/spreadsheetml/2009/9/main" uri="{05C60535-1F16-4fd2-B633-F4F36F0B64E0}">
      <x14:sparklineGroups xmlns:xm="http://schemas.microsoft.com/office/excel/2006/main">
        <x14:sparklineGroup type="stacked" displayEmptyCellsAs="span" negative="1" xr2:uid="{00000000-0003-0000-0200-000000000000}">
          <x14:colorSeries rgb="FF376092"/>
          <x14:colorNegative rgb="FFD00000"/>
          <x14:colorAxis rgb="FF000000"/>
          <x14:colorMarkers rgb="FFD00000"/>
          <x14:colorFirst rgb="FFD00000"/>
          <x14:colorLast rgb="FFD00000"/>
          <x14:colorHigh rgb="FFD00000"/>
          <x14:colorLow rgb="FFD00000"/>
          <x14:sparklines>
            <x14:sparkline>
              <xm:f>'Dirección de Acceso a Tierras'!AC114:AC114</xm:f>
              <xm:sqref>AF114</xm:sqref>
            </x14:sparkline>
            <x14:sparkline>
              <xm:f>'Dirección de Acceso a Tierras'!AC115:AC115</xm:f>
              <xm:sqref>AF115</xm:sqref>
            </x14:sparkline>
            <x14:sparkline>
              <xm:f>'Dirección de Acceso a Tierras'!AC116:AC116</xm:f>
              <xm:sqref>AF116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70"/>
  <sheetViews>
    <sheetView topLeftCell="A16" zoomScale="80" zoomScaleNormal="80" workbookViewId="0">
      <selection activeCell="A13" sqref="A13:A61"/>
    </sheetView>
  </sheetViews>
  <sheetFormatPr defaultColWidth="8.85546875" defaultRowHeight="12.75"/>
  <cols>
    <col min="1" max="1" width="27.85546875" style="17" customWidth="1"/>
    <col min="2" max="2" width="27.42578125" style="17" customWidth="1"/>
    <col min="3" max="3" width="20.42578125" style="18" customWidth="1"/>
    <col min="4" max="6" width="15.140625" style="83" customWidth="1"/>
    <col min="7" max="7" width="40.85546875" style="19" customWidth="1"/>
    <col min="8" max="9" width="22.7109375" style="337" customWidth="1"/>
    <col min="10" max="10" width="30.7109375" style="337" customWidth="1"/>
    <col min="11" max="11" width="16.7109375" style="337" customWidth="1"/>
    <col min="12" max="12" width="15.42578125" style="337" customWidth="1"/>
    <col min="13" max="13" width="19" style="337" customWidth="1"/>
    <col min="14" max="14" width="16.85546875" style="337" customWidth="1"/>
    <col min="15" max="15" width="20.42578125" style="337" customWidth="1"/>
    <col min="16" max="16" width="17.42578125" style="337" customWidth="1"/>
    <col min="17" max="17" width="17" style="337" customWidth="1"/>
    <col min="18" max="18" width="16.7109375" style="337" customWidth="1"/>
    <col min="19" max="19" width="44.7109375" style="18" customWidth="1"/>
    <col min="20" max="20" width="40.28515625" style="337" customWidth="1"/>
    <col min="21" max="24" width="18.85546875" style="337" customWidth="1"/>
    <col min="25" max="25" width="20.28515625" style="337" customWidth="1"/>
    <col min="26" max="26" width="13.7109375" style="337" customWidth="1"/>
    <col min="27" max="27" width="21.42578125" style="337" customWidth="1"/>
    <col min="28" max="28" width="19.7109375" style="19" customWidth="1"/>
    <col min="29" max="31" width="25.7109375" style="79" customWidth="1"/>
    <col min="32" max="32" width="19.85546875" style="337" customWidth="1"/>
    <col min="33" max="33" width="31.85546875" style="337" customWidth="1"/>
    <col min="34" max="16384" width="8.85546875" style="37"/>
  </cols>
  <sheetData>
    <row r="1" spans="1:36" s="106" customFormat="1" ht="24" customHeight="1">
      <c r="A1" s="581"/>
      <c r="B1" s="584" t="s">
        <v>57</v>
      </c>
      <c r="C1" s="584"/>
      <c r="D1" s="586" t="s">
        <v>58</v>
      </c>
      <c r="E1" s="586"/>
      <c r="F1" s="586"/>
      <c r="G1" s="586"/>
      <c r="H1" s="586"/>
      <c r="I1" s="586"/>
      <c r="J1" s="586"/>
      <c r="K1" s="586"/>
      <c r="L1" s="586"/>
      <c r="M1" s="586"/>
      <c r="N1" s="586"/>
      <c r="O1" s="586"/>
      <c r="P1" s="586"/>
      <c r="Q1" s="586"/>
      <c r="R1" s="586"/>
      <c r="S1" s="586"/>
      <c r="T1" s="586"/>
      <c r="U1" s="586"/>
      <c r="V1" s="586"/>
      <c r="W1" s="586"/>
      <c r="X1" s="586"/>
      <c r="Y1" s="586"/>
      <c r="Z1" s="586"/>
      <c r="AA1" s="587"/>
      <c r="AB1" s="605" t="s">
        <v>59</v>
      </c>
      <c r="AC1" s="607"/>
      <c r="AD1" s="409"/>
      <c r="AE1" s="409"/>
      <c r="AF1" s="490" t="s">
        <v>60</v>
      </c>
      <c r="AG1" s="407"/>
      <c r="AH1" s="591"/>
      <c r="AI1" s="591"/>
      <c r="AJ1" s="591"/>
    </row>
    <row r="2" spans="1:36" s="106" customFormat="1" ht="24" customHeight="1">
      <c r="A2" s="582"/>
      <c r="B2" s="584" t="s">
        <v>61</v>
      </c>
      <c r="C2" s="584"/>
      <c r="D2" s="589" t="s">
        <v>62</v>
      </c>
      <c r="E2" s="589"/>
      <c r="F2" s="589"/>
      <c r="G2" s="589"/>
      <c r="H2" s="589"/>
      <c r="I2" s="589"/>
      <c r="J2" s="589"/>
      <c r="K2" s="589"/>
      <c r="L2" s="589"/>
      <c r="M2" s="589"/>
      <c r="N2" s="589"/>
      <c r="O2" s="589"/>
      <c r="P2" s="589"/>
      <c r="Q2" s="589"/>
      <c r="R2" s="589"/>
      <c r="S2" s="589"/>
      <c r="T2" s="589"/>
      <c r="U2" s="589"/>
      <c r="V2" s="589"/>
      <c r="W2" s="589"/>
      <c r="X2" s="589"/>
      <c r="Y2" s="589"/>
      <c r="Z2" s="589"/>
      <c r="AA2" s="590"/>
      <c r="AB2" s="605" t="s">
        <v>63</v>
      </c>
      <c r="AC2" s="607"/>
      <c r="AD2" s="409"/>
      <c r="AE2" s="409"/>
      <c r="AF2" s="490">
        <v>1</v>
      </c>
      <c r="AG2" s="407"/>
      <c r="AH2" s="593"/>
      <c r="AI2" s="593"/>
      <c r="AJ2" s="593"/>
    </row>
    <row r="3" spans="1:36" s="106" customFormat="1" ht="24" customHeight="1">
      <c r="A3" s="583"/>
      <c r="B3" s="584" t="s">
        <v>64</v>
      </c>
      <c r="C3" s="584"/>
      <c r="D3" s="589" t="s">
        <v>199</v>
      </c>
      <c r="E3" s="589"/>
      <c r="F3" s="589"/>
      <c r="G3" s="589"/>
      <c r="H3" s="589"/>
      <c r="I3" s="589"/>
      <c r="J3" s="589"/>
      <c r="K3" s="589"/>
      <c r="L3" s="589"/>
      <c r="M3" s="589"/>
      <c r="N3" s="589"/>
      <c r="O3" s="589"/>
      <c r="P3" s="589"/>
      <c r="Q3" s="589"/>
      <c r="R3" s="589"/>
      <c r="S3" s="589"/>
      <c r="T3" s="589"/>
      <c r="U3" s="589"/>
      <c r="V3" s="589"/>
      <c r="W3" s="589"/>
      <c r="X3" s="589"/>
      <c r="Y3" s="589"/>
      <c r="Z3" s="589"/>
      <c r="AA3" s="590"/>
      <c r="AB3" s="605" t="s">
        <v>66</v>
      </c>
      <c r="AC3" s="607"/>
      <c r="AD3" s="409"/>
      <c r="AE3" s="409"/>
      <c r="AF3" s="107">
        <v>43767</v>
      </c>
      <c r="AG3" s="407"/>
      <c r="AH3" s="596"/>
      <c r="AI3" s="593"/>
      <c r="AJ3" s="593"/>
    </row>
    <row r="4" spans="1:36" ht="18" customHeight="1">
      <c r="A4" s="36"/>
      <c r="B4" s="36"/>
      <c r="C4" s="75"/>
      <c r="D4" s="76"/>
      <c r="E4" s="76"/>
      <c r="F4" s="76"/>
      <c r="G4" s="77"/>
      <c r="H4" s="75"/>
      <c r="I4" s="75"/>
      <c r="J4" s="75"/>
      <c r="K4" s="75"/>
      <c r="L4" s="75"/>
      <c r="M4" s="75"/>
      <c r="N4" s="75"/>
      <c r="O4" s="75"/>
      <c r="P4" s="75"/>
      <c r="Q4" s="75"/>
      <c r="R4" s="75"/>
      <c r="S4" s="78"/>
      <c r="T4" s="75"/>
      <c r="U4" s="75"/>
      <c r="V4" s="75"/>
      <c r="W4" s="75"/>
      <c r="X4" s="75"/>
      <c r="Y4" s="75"/>
      <c r="Z4" s="75"/>
      <c r="AA4" s="75"/>
      <c r="AB4" s="77"/>
      <c r="AF4" s="465"/>
      <c r="AG4" s="75"/>
    </row>
    <row r="5" spans="1:36" s="41" customFormat="1" ht="18" customHeight="1">
      <c r="A5" s="569" t="s">
        <v>67</v>
      </c>
      <c r="B5" s="570"/>
      <c r="C5" s="871">
        <v>2021</v>
      </c>
      <c r="D5" s="871"/>
      <c r="E5" s="871"/>
      <c r="F5" s="871"/>
      <c r="G5" s="871"/>
      <c r="H5" s="871"/>
      <c r="I5" s="56"/>
      <c r="J5" s="56"/>
      <c r="K5" s="56"/>
      <c r="L5" s="56"/>
      <c r="M5" s="56"/>
      <c r="N5" s="56"/>
      <c r="O5" s="56"/>
      <c r="P5" s="56"/>
      <c r="Q5" s="56"/>
      <c r="R5" s="56"/>
      <c r="S5" s="75"/>
      <c r="T5" s="75"/>
      <c r="U5" s="75"/>
      <c r="V5" s="75"/>
      <c r="W5" s="75"/>
      <c r="X5" s="75"/>
      <c r="Y5" s="75"/>
      <c r="Z5" s="75"/>
      <c r="AA5" s="75"/>
      <c r="AB5" s="75"/>
      <c r="AC5" s="79"/>
      <c r="AD5" s="79"/>
      <c r="AE5" s="79"/>
      <c r="AF5" s="465"/>
      <c r="AG5" s="75"/>
    </row>
    <row r="6" spans="1:36" s="41" customFormat="1" ht="18" customHeight="1">
      <c r="A6" s="569" t="s">
        <v>68</v>
      </c>
      <c r="B6" s="570"/>
      <c r="C6" s="872" t="s">
        <v>69</v>
      </c>
      <c r="D6" s="873"/>
      <c r="E6" s="873"/>
      <c r="F6" s="873"/>
      <c r="G6" s="873"/>
      <c r="H6" s="874"/>
      <c r="I6" s="174"/>
      <c r="J6" s="174"/>
      <c r="K6" s="358"/>
      <c r="L6" s="358"/>
      <c r="M6" s="358"/>
      <c r="N6" s="358"/>
      <c r="O6" s="358"/>
      <c r="P6" s="358"/>
      <c r="Q6" s="358"/>
      <c r="R6" s="358"/>
      <c r="S6" s="868"/>
      <c r="T6" s="868"/>
      <c r="U6" s="868"/>
      <c r="V6" s="868"/>
      <c r="W6" s="868"/>
      <c r="X6" s="868"/>
      <c r="Y6" s="868"/>
      <c r="Z6" s="868"/>
      <c r="AA6" s="868"/>
      <c r="AB6" s="868"/>
      <c r="AC6" s="868"/>
      <c r="AD6" s="868"/>
      <c r="AE6" s="868"/>
      <c r="AF6" s="868"/>
      <c r="AG6" s="868"/>
    </row>
    <row r="7" spans="1:36" s="41" customFormat="1" ht="18" customHeight="1">
      <c r="A7" s="569" t="s">
        <v>70</v>
      </c>
      <c r="B7" s="570"/>
      <c r="C7" s="884">
        <v>2020011000016</v>
      </c>
      <c r="D7" s="885"/>
      <c r="E7" s="885"/>
      <c r="F7" s="885"/>
      <c r="G7" s="885"/>
      <c r="H7" s="886"/>
      <c r="I7" s="359"/>
      <c r="J7" s="359"/>
      <c r="K7" s="357"/>
      <c r="L7" s="357"/>
      <c r="M7" s="357"/>
      <c r="N7" s="357"/>
      <c r="O7" s="357"/>
      <c r="P7" s="357"/>
      <c r="Q7" s="357"/>
      <c r="R7" s="357"/>
      <c r="S7" s="868"/>
      <c r="T7" s="868"/>
      <c r="U7" s="868"/>
      <c r="V7" s="868"/>
      <c r="W7" s="868"/>
      <c r="X7" s="868"/>
      <c r="Y7" s="868"/>
      <c r="Z7" s="868"/>
      <c r="AA7" s="868"/>
      <c r="AB7" s="868"/>
      <c r="AC7" s="868"/>
      <c r="AD7" s="868"/>
      <c r="AE7" s="868"/>
      <c r="AF7" s="868"/>
      <c r="AG7" s="868"/>
    </row>
    <row r="8" spans="1:36" s="41" customFormat="1" ht="18" customHeight="1">
      <c r="A8" s="569" t="s">
        <v>71</v>
      </c>
      <c r="B8" s="570"/>
      <c r="C8" s="579" t="s">
        <v>72</v>
      </c>
      <c r="D8" s="579"/>
      <c r="E8" s="579"/>
      <c r="F8" s="579"/>
      <c r="G8" s="579"/>
      <c r="H8" s="579"/>
      <c r="I8" s="174"/>
      <c r="J8" s="174"/>
      <c r="K8" s="358"/>
      <c r="L8" s="358"/>
      <c r="M8" s="358"/>
      <c r="N8" s="358"/>
      <c r="O8" s="358"/>
      <c r="P8" s="358"/>
      <c r="Q8" s="358"/>
      <c r="R8" s="358"/>
      <c r="S8" s="868"/>
      <c r="T8" s="868"/>
      <c r="U8" s="868"/>
      <c r="V8" s="868"/>
      <c r="W8" s="868"/>
      <c r="X8" s="868"/>
      <c r="Y8" s="868"/>
      <c r="Z8" s="868"/>
      <c r="AA8" s="868"/>
      <c r="AB8" s="868"/>
      <c r="AC8" s="868"/>
      <c r="AD8" s="868"/>
      <c r="AE8" s="868"/>
      <c r="AF8" s="868"/>
      <c r="AG8" s="868"/>
    </row>
    <row r="9" spans="1:36" s="41" customFormat="1" ht="18" customHeight="1">
      <c r="A9" s="569" t="s">
        <v>73</v>
      </c>
      <c r="B9" s="570"/>
      <c r="C9" s="887" t="s">
        <v>74</v>
      </c>
      <c r="D9" s="888"/>
      <c r="E9" s="888"/>
      <c r="F9" s="888"/>
      <c r="G9" s="888"/>
      <c r="H9" s="889"/>
      <c r="I9" s="176"/>
      <c r="J9" s="176"/>
      <c r="K9" s="357"/>
      <c r="L9" s="357"/>
      <c r="M9" s="56"/>
      <c r="N9" s="56"/>
      <c r="O9" s="56"/>
      <c r="P9" s="56"/>
      <c r="Q9" s="56"/>
      <c r="R9" s="56"/>
      <c r="S9" s="868"/>
      <c r="T9" s="868"/>
      <c r="U9" s="868"/>
      <c r="V9" s="868"/>
      <c r="W9" s="868"/>
      <c r="X9" s="868"/>
      <c r="Y9" s="868"/>
      <c r="Z9" s="868"/>
      <c r="AA9" s="868"/>
      <c r="AB9" s="868"/>
      <c r="AC9" s="868"/>
      <c r="AD9" s="868"/>
      <c r="AE9" s="868"/>
      <c r="AF9" s="868"/>
      <c r="AG9" s="868"/>
    </row>
    <row r="10" spans="1:36">
      <c r="A10" s="40"/>
      <c r="B10" s="40"/>
      <c r="C10" s="14"/>
      <c r="D10" s="80"/>
      <c r="E10" s="80"/>
      <c r="F10" s="80"/>
      <c r="G10" s="356"/>
      <c r="H10" s="14"/>
      <c r="I10" s="14"/>
      <c r="J10" s="14"/>
      <c r="K10" s="14"/>
      <c r="L10" s="14"/>
      <c r="M10" s="14"/>
      <c r="N10" s="14"/>
      <c r="O10" s="14"/>
      <c r="P10" s="14"/>
      <c r="Q10" s="14"/>
      <c r="R10" s="14"/>
      <c r="S10" s="16"/>
      <c r="T10" s="14"/>
      <c r="U10" s="14"/>
      <c r="V10" s="14"/>
      <c r="W10" s="14"/>
      <c r="X10" s="14"/>
      <c r="Y10" s="14"/>
      <c r="Z10" s="14"/>
      <c r="AA10" s="14"/>
      <c r="AB10" s="356"/>
      <c r="AF10" s="465"/>
      <c r="AG10" s="14"/>
    </row>
    <row r="11" spans="1:36" ht="30.75" customHeight="1">
      <c r="A11" s="875" t="s">
        <v>75</v>
      </c>
      <c r="B11" s="876"/>
      <c r="C11" s="876"/>
      <c r="D11" s="876"/>
      <c r="E11" s="876"/>
      <c r="F11" s="876"/>
      <c r="G11" s="876"/>
      <c r="H11" s="876"/>
      <c r="I11" s="466"/>
      <c r="J11" s="466"/>
      <c r="K11" s="613" t="s">
        <v>76</v>
      </c>
      <c r="L11" s="613"/>
      <c r="M11" s="613"/>
      <c r="N11" s="613"/>
      <c r="O11" s="613"/>
      <c r="P11" s="613"/>
      <c r="Q11" s="613"/>
      <c r="R11" s="613"/>
      <c r="S11" s="602" t="s">
        <v>77</v>
      </c>
      <c r="T11" s="602"/>
      <c r="U11" s="602"/>
      <c r="V11" s="602"/>
      <c r="W11" s="602"/>
      <c r="X11" s="602"/>
      <c r="Y11" s="602"/>
      <c r="Z11" s="602"/>
      <c r="AA11" s="602"/>
      <c r="AB11" s="602"/>
      <c r="AC11" s="602"/>
      <c r="AD11" s="602"/>
      <c r="AE11" s="602"/>
      <c r="AF11" s="602"/>
      <c r="AG11" s="602"/>
    </row>
    <row r="12" spans="1:36" s="14" customFormat="1" ht="36" customHeight="1">
      <c r="A12" s="81" t="s">
        <v>78</v>
      </c>
      <c r="B12" s="81" t="s">
        <v>79</v>
      </c>
      <c r="C12" s="81" t="s">
        <v>80</v>
      </c>
      <c r="D12" s="81" t="s">
        <v>81</v>
      </c>
      <c r="E12" s="413" t="s">
        <v>82</v>
      </c>
      <c r="F12" s="413" t="s">
        <v>96</v>
      </c>
      <c r="G12" s="81" t="s">
        <v>83</v>
      </c>
      <c r="H12" s="81" t="s">
        <v>476</v>
      </c>
      <c r="I12" s="413" t="s">
        <v>85</v>
      </c>
      <c r="J12" s="413" t="s">
        <v>86</v>
      </c>
      <c r="K12" s="411" t="s">
        <v>87</v>
      </c>
      <c r="L12" s="411" t="s">
        <v>88</v>
      </c>
      <c r="M12" s="411" t="s">
        <v>89</v>
      </c>
      <c r="N12" s="411" t="s">
        <v>90</v>
      </c>
      <c r="O12" s="411" t="s">
        <v>91</v>
      </c>
      <c r="P12" s="411" t="s">
        <v>17</v>
      </c>
      <c r="Q12" s="411" t="s">
        <v>36</v>
      </c>
      <c r="R12" s="411" t="s">
        <v>23</v>
      </c>
      <c r="S12" s="410" t="s">
        <v>92</v>
      </c>
      <c r="T12" s="410" t="s">
        <v>93</v>
      </c>
      <c r="U12" s="410" t="s">
        <v>94</v>
      </c>
      <c r="V12" s="410" t="s">
        <v>477</v>
      </c>
      <c r="W12" s="413" t="s">
        <v>82</v>
      </c>
      <c r="X12" s="413" t="s">
        <v>96</v>
      </c>
      <c r="Y12" s="410" t="s">
        <v>97</v>
      </c>
      <c r="Z12" s="410" t="s">
        <v>98</v>
      </c>
      <c r="AA12" s="410" t="s">
        <v>99</v>
      </c>
      <c r="AB12" s="410" t="s">
        <v>100</v>
      </c>
      <c r="AC12" s="410" t="s">
        <v>478</v>
      </c>
      <c r="AD12" s="413" t="s">
        <v>102</v>
      </c>
      <c r="AE12" s="412" t="s">
        <v>96</v>
      </c>
      <c r="AF12" s="410" t="s">
        <v>50</v>
      </c>
      <c r="AG12" s="410" t="s">
        <v>103</v>
      </c>
    </row>
    <row r="13" spans="1:36" s="347" customFormat="1" ht="60" customHeight="1">
      <c r="A13" s="877" t="s">
        <v>202</v>
      </c>
      <c r="B13" s="845" t="s">
        <v>479</v>
      </c>
      <c r="C13" s="845" t="s">
        <v>480</v>
      </c>
      <c r="D13" s="891" t="s">
        <v>481</v>
      </c>
      <c r="E13" s="891">
        <v>20898</v>
      </c>
      <c r="F13" s="891" t="s">
        <v>482</v>
      </c>
      <c r="G13" s="845" t="s">
        <v>483</v>
      </c>
      <c r="H13" s="848">
        <f>+AC13+AC14+AC15+AC16+AC17+AC18+AC19+AC20+AC21</f>
        <v>6305916475</v>
      </c>
      <c r="I13" s="848">
        <f>+AD13+AD14+AD15+AD16+AD17+AD18+AD19+AD20+AD21</f>
        <v>1533564150</v>
      </c>
      <c r="J13" s="849" t="s">
        <v>484</v>
      </c>
      <c r="K13" s="355" t="s">
        <v>485</v>
      </c>
      <c r="L13" s="352" t="s">
        <v>485</v>
      </c>
      <c r="M13" s="352" t="s">
        <v>485</v>
      </c>
      <c r="N13" s="352" t="s">
        <v>485</v>
      </c>
      <c r="O13" s="352" t="s">
        <v>485</v>
      </c>
      <c r="P13" s="352" t="s">
        <v>485</v>
      </c>
      <c r="Q13" s="352" t="s">
        <v>485</v>
      </c>
      <c r="R13" s="350" t="s">
        <v>485</v>
      </c>
      <c r="S13" s="852" t="s">
        <v>486</v>
      </c>
      <c r="T13" s="867" t="s">
        <v>487</v>
      </c>
      <c r="U13" s="845" t="s">
        <v>55</v>
      </c>
      <c r="V13" s="354">
        <v>4032</v>
      </c>
      <c r="W13" s="354">
        <v>6367</v>
      </c>
      <c r="X13" s="352" t="s">
        <v>488</v>
      </c>
      <c r="Y13" s="352" t="s">
        <v>5</v>
      </c>
      <c r="Z13" s="353">
        <v>44214</v>
      </c>
      <c r="AA13" s="353">
        <v>44561</v>
      </c>
      <c r="AB13" s="352" t="s">
        <v>12</v>
      </c>
      <c r="AC13" s="499">
        <v>122500000</v>
      </c>
      <c r="AD13" s="499">
        <v>122500000</v>
      </c>
      <c r="AE13" s="482" t="s">
        <v>489</v>
      </c>
      <c r="AF13" s="352" t="s">
        <v>244</v>
      </c>
      <c r="AG13" s="350" t="s">
        <v>490</v>
      </c>
    </row>
    <row r="14" spans="1:36" s="347" customFormat="1" ht="50.1" customHeight="1">
      <c r="A14" s="878"/>
      <c r="B14" s="624"/>
      <c r="C14" s="624"/>
      <c r="D14" s="892"/>
      <c r="E14" s="892"/>
      <c r="F14" s="892"/>
      <c r="G14" s="624"/>
      <c r="H14" s="832"/>
      <c r="I14" s="832"/>
      <c r="J14" s="850"/>
      <c r="K14" s="468" t="s">
        <v>485</v>
      </c>
      <c r="L14" s="402" t="s">
        <v>485</v>
      </c>
      <c r="M14" s="402" t="s">
        <v>485</v>
      </c>
      <c r="N14" s="402" t="s">
        <v>485</v>
      </c>
      <c r="O14" s="402" t="s">
        <v>485</v>
      </c>
      <c r="P14" s="402" t="s">
        <v>485</v>
      </c>
      <c r="Q14" s="402" t="s">
        <v>485</v>
      </c>
      <c r="R14" s="479" t="s">
        <v>485</v>
      </c>
      <c r="S14" s="853"/>
      <c r="T14" s="835"/>
      <c r="U14" s="624"/>
      <c r="V14" s="421">
        <v>7122</v>
      </c>
      <c r="W14" s="421">
        <v>7122</v>
      </c>
      <c r="X14" s="421" t="s">
        <v>485</v>
      </c>
      <c r="Y14" s="391" t="s">
        <v>5</v>
      </c>
      <c r="Z14" s="480">
        <v>44208</v>
      </c>
      <c r="AA14" s="480">
        <v>44561</v>
      </c>
      <c r="AB14" s="402" t="s">
        <v>12</v>
      </c>
      <c r="AC14" s="398">
        <v>363206469</v>
      </c>
      <c r="AD14" s="398">
        <v>363206469</v>
      </c>
      <c r="AE14" s="421" t="s">
        <v>485</v>
      </c>
      <c r="AF14" s="402" t="s">
        <v>114</v>
      </c>
      <c r="AG14" s="479" t="s">
        <v>491</v>
      </c>
      <c r="AH14" s="351"/>
    </row>
    <row r="15" spans="1:36" s="347" customFormat="1" ht="50.1" customHeight="1">
      <c r="A15" s="878"/>
      <c r="B15" s="624"/>
      <c r="C15" s="624"/>
      <c r="D15" s="892"/>
      <c r="E15" s="892"/>
      <c r="F15" s="892"/>
      <c r="G15" s="624"/>
      <c r="H15" s="832"/>
      <c r="I15" s="832"/>
      <c r="J15" s="850"/>
      <c r="K15" s="468" t="s">
        <v>485</v>
      </c>
      <c r="L15" s="402" t="s">
        <v>485</v>
      </c>
      <c r="M15" s="402" t="s">
        <v>485</v>
      </c>
      <c r="N15" s="402" t="s">
        <v>485</v>
      </c>
      <c r="O15" s="402" t="s">
        <v>485</v>
      </c>
      <c r="P15" s="402" t="s">
        <v>485</v>
      </c>
      <c r="Q15" s="402" t="s">
        <v>485</v>
      </c>
      <c r="R15" s="479" t="s">
        <v>485</v>
      </c>
      <c r="S15" s="854"/>
      <c r="T15" s="836"/>
      <c r="U15" s="823"/>
      <c r="V15" s="421">
        <v>0</v>
      </c>
      <c r="W15" s="421">
        <v>7409</v>
      </c>
      <c r="X15" s="421" t="s">
        <v>492</v>
      </c>
      <c r="Y15" s="391" t="s">
        <v>5</v>
      </c>
      <c r="Z15" s="480">
        <v>44378</v>
      </c>
      <c r="AA15" s="480">
        <v>44561</v>
      </c>
      <c r="AB15" s="402" t="s">
        <v>12</v>
      </c>
      <c r="AC15" s="398">
        <v>0</v>
      </c>
      <c r="AD15" s="398">
        <v>300000000</v>
      </c>
      <c r="AE15" s="344" t="s">
        <v>493</v>
      </c>
      <c r="AF15" s="402" t="s">
        <v>494</v>
      </c>
      <c r="AG15" s="479" t="s">
        <v>491</v>
      </c>
    </row>
    <row r="16" spans="1:36" s="347" customFormat="1" ht="50.1" customHeight="1">
      <c r="A16" s="878"/>
      <c r="B16" s="624"/>
      <c r="C16" s="624"/>
      <c r="D16" s="892"/>
      <c r="E16" s="892"/>
      <c r="F16" s="892"/>
      <c r="G16" s="624"/>
      <c r="H16" s="832"/>
      <c r="I16" s="832"/>
      <c r="J16" s="850"/>
      <c r="K16" s="468" t="s">
        <v>485</v>
      </c>
      <c r="L16" s="402" t="s">
        <v>485</v>
      </c>
      <c r="M16" s="402" t="s">
        <v>485</v>
      </c>
      <c r="N16" s="402" t="s">
        <v>485</v>
      </c>
      <c r="O16" s="402" t="s">
        <v>485</v>
      </c>
      <c r="P16" s="402" t="s">
        <v>485</v>
      </c>
      <c r="Q16" s="402" t="s">
        <v>485</v>
      </c>
      <c r="R16" s="479" t="s">
        <v>485</v>
      </c>
      <c r="S16" s="837" t="s">
        <v>495</v>
      </c>
      <c r="T16" s="834" t="s">
        <v>496</v>
      </c>
      <c r="U16" s="864" t="s">
        <v>55</v>
      </c>
      <c r="V16" s="846">
        <v>12000</v>
      </c>
      <c r="W16" s="846">
        <v>12000</v>
      </c>
      <c r="X16" s="846" t="s">
        <v>485</v>
      </c>
      <c r="Y16" s="623" t="s">
        <v>7</v>
      </c>
      <c r="Z16" s="824">
        <v>44208</v>
      </c>
      <c r="AA16" s="824">
        <v>44561</v>
      </c>
      <c r="AB16" s="402" t="s">
        <v>12</v>
      </c>
      <c r="AC16" s="472">
        <v>220933447</v>
      </c>
      <c r="AD16" s="472">
        <v>165933447</v>
      </c>
      <c r="AE16" s="343" t="s">
        <v>497</v>
      </c>
      <c r="AF16" s="402" t="s">
        <v>244</v>
      </c>
      <c r="AG16" s="479" t="s">
        <v>498</v>
      </c>
    </row>
    <row r="17" spans="1:33" s="347" customFormat="1" ht="50.1" customHeight="1">
      <c r="A17" s="878"/>
      <c r="B17" s="624"/>
      <c r="C17" s="624"/>
      <c r="D17" s="892"/>
      <c r="E17" s="892"/>
      <c r="F17" s="892"/>
      <c r="G17" s="624"/>
      <c r="H17" s="832"/>
      <c r="I17" s="832"/>
      <c r="J17" s="850"/>
      <c r="K17" s="468" t="s">
        <v>485</v>
      </c>
      <c r="L17" s="402" t="s">
        <v>485</v>
      </c>
      <c r="M17" s="402" t="s">
        <v>485</v>
      </c>
      <c r="N17" s="402" t="s">
        <v>485</v>
      </c>
      <c r="O17" s="402" t="s">
        <v>485</v>
      </c>
      <c r="P17" s="402" t="s">
        <v>485</v>
      </c>
      <c r="Q17" s="402" t="s">
        <v>485</v>
      </c>
      <c r="R17" s="479" t="s">
        <v>485</v>
      </c>
      <c r="S17" s="838"/>
      <c r="T17" s="835"/>
      <c r="U17" s="865"/>
      <c r="V17" s="847"/>
      <c r="W17" s="847"/>
      <c r="X17" s="847"/>
      <c r="Y17" s="823"/>
      <c r="Z17" s="825"/>
      <c r="AA17" s="825"/>
      <c r="AB17" s="402" t="s">
        <v>499</v>
      </c>
      <c r="AC17" s="472">
        <v>0</v>
      </c>
      <c r="AD17" s="472">
        <v>55000000</v>
      </c>
      <c r="AE17" s="343" t="s">
        <v>500</v>
      </c>
      <c r="AF17" s="402" t="s">
        <v>244</v>
      </c>
      <c r="AG17" s="479" t="s">
        <v>498</v>
      </c>
    </row>
    <row r="18" spans="1:33" s="347" customFormat="1" ht="50.1" customHeight="1">
      <c r="A18" s="878"/>
      <c r="B18" s="624"/>
      <c r="C18" s="624"/>
      <c r="D18" s="892"/>
      <c r="E18" s="892"/>
      <c r="F18" s="892"/>
      <c r="G18" s="624"/>
      <c r="H18" s="832"/>
      <c r="I18" s="832"/>
      <c r="J18" s="850"/>
      <c r="K18" s="468" t="s">
        <v>485</v>
      </c>
      <c r="L18" s="402" t="s">
        <v>485</v>
      </c>
      <c r="M18" s="402" t="s">
        <v>485</v>
      </c>
      <c r="N18" s="402" t="s">
        <v>485</v>
      </c>
      <c r="O18" s="402" t="s">
        <v>485</v>
      </c>
      <c r="P18" s="402" t="s">
        <v>485</v>
      </c>
      <c r="Q18" s="402" t="s">
        <v>485</v>
      </c>
      <c r="R18" s="479" t="s">
        <v>485</v>
      </c>
      <c r="S18" s="838"/>
      <c r="T18" s="835"/>
      <c r="U18" s="865"/>
      <c r="V18" s="421">
        <v>11747</v>
      </c>
      <c r="W18" s="421">
        <v>0</v>
      </c>
      <c r="X18" s="421" t="s">
        <v>501</v>
      </c>
      <c r="Y18" s="391" t="s">
        <v>5</v>
      </c>
      <c r="Z18" s="480">
        <v>44208</v>
      </c>
      <c r="AA18" s="480">
        <v>44561</v>
      </c>
      <c r="AB18" s="402" t="s">
        <v>12</v>
      </c>
      <c r="AC18" s="398">
        <v>216924234</v>
      </c>
      <c r="AD18" s="398">
        <v>216924234</v>
      </c>
      <c r="AE18" s="398" t="s">
        <v>485</v>
      </c>
      <c r="AF18" s="402" t="s">
        <v>114</v>
      </c>
      <c r="AG18" s="479" t="s">
        <v>491</v>
      </c>
    </row>
    <row r="19" spans="1:33" s="347" customFormat="1" ht="50.1" customHeight="1">
      <c r="A19" s="878"/>
      <c r="B19" s="624"/>
      <c r="C19" s="624"/>
      <c r="D19" s="892"/>
      <c r="E19" s="892"/>
      <c r="F19" s="892"/>
      <c r="G19" s="624"/>
      <c r="H19" s="832"/>
      <c r="I19" s="832"/>
      <c r="J19" s="850"/>
      <c r="K19" s="468" t="s">
        <v>485</v>
      </c>
      <c r="L19" s="402" t="s">
        <v>485</v>
      </c>
      <c r="M19" s="402" t="s">
        <v>485</v>
      </c>
      <c r="N19" s="402" t="s">
        <v>485</v>
      </c>
      <c r="O19" s="402" t="s">
        <v>485</v>
      </c>
      <c r="P19" s="402" t="s">
        <v>485</v>
      </c>
      <c r="Q19" s="402" t="s">
        <v>485</v>
      </c>
      <c r="R19" s="479" t="s">
        <v>485</v>
      </c>
      <c r="S19" s="838"/>
      <c r="T19" s="835"/>
      <c r="U19" s="865"/>
      <c r="V19" s="547">
        <v>0</v>
      </c>
      <c r="W19" s="547">
        <v>6891</v>
      </c>
      <c r="X19" s="547" t="s">
        <v>502</v>
      </c>
      <c r="Y19" s="623" t="s">
        <v>5</v>
      </c>
      <c r="Z19" s="824">
        <v>44378</v>
      </c>
      <c r="AA19" s="824">
        <v>44561</v>
      </c>
      <c r="AB19" s="402" t="s">
        <v>12</v>
      </c>
      <c r="AC19" s="398">
        <v>0</v>
      </c>
      <c r="AD19" s="398">
        <v>210000000</v>
      </c>
      <c r="AE19" s="840" t="s">
        <v>493</v>
      </c>
      <c r="AF19" s="402" t="s">
        <v>494</v>
      </c>
      <c r="AG19" s="479" t="s">
        <v>491</v>
      </c>
    </row>
    <row r="20" spans="1:33" s="347" customFormat="1" ht="50.1" customHeight="1">
      <c r="A20" s="878"/>
      <c r="B20" s="624"/>
      <c r="C20" s="624"/>
      <c r="D20" s="892"/>
      <c r="E20" s="892"/>
      <c r="F20" s="892"/>
      <c r="G20" s="624"/>
      <c r="H20" s="832"/>
      <c r="I20" s="832"/>
      <c r="J20" s="850"/>
      <c r="K20" s="468" t="s">
        <v>485</v>
      </c>
      <c r="L20" s="402" t="s">
        <v>485</v>
      </c>
      <c r="M20" s="402" t="s">
        <v>485</v>
      </c>
      <c r="N20" s="402" t="s">
        <v>485</v>
      </c>
      <c r="O20" s="402" t="s">
        <v>485</v>
      </c>
      <c r="P20" s="402" t="s">
        <v>485</v>
      </c>
      <c r="Q20" s="402" t="s">
        <v>485</v>
      </c>
      <c r="R20" s="479" t="s">
        <v>485</v>
      </c>
      <c r="S20" s="839"/>
      <c r="T20" s="836"/>
      <c r="U20" s="866"/>
      <c r="V20" s="549"/>
      <c r="W20" s="549"/>
      <c r="X20" s="549"/>
      <c r="Y20" s="823"/>
      <c r="Z20" s="825"/>
      <c r="AA20" s="825"/>
      <c r="AB20" s="402" t="s">
        <v>499</v>
      </c>
      <c r="AC20" s="398">
        <v>0</v>
      </c>
      <c r="AD20" s="398">
        <v>100000000</v>
      </c>
      <c r="AE20" s="841"/>
      <c r="AF20" s="402" t="s">
        <v>494</v>
      </c>
      <c r="AG20" s="479" t="s">
        <v>491</v>
      </c>
    </row>
    <row r="21" spans="1:33" s="347" customFormat="1" ht="50.1" customHeight="1">
      <c r="A21" s="878"/>
      <c r="B21" s="624"/>
      <c r="C21" s="624"/>
      <c r="D21" s="892"/>
      <c r="E21" s="892"/>
      <c r="F21" s="892"/>
      <c r="G21" s="823"/>
      <c r="H21" s="833"/>
      <c r="I21" s="833"/>
      <c r="J21" s="851"/>
      <c r="K21" s="468" t="s">
        <v>485</v>
      </c>
      <c r="L21" s="402" t="s">
        <v>485</v>
      </c>
      <c r="M21" s="402" t="s">
        <v>485</v>
      </c>
      <c r="N21" s="402" t="s">
        <v>485</v>
      </c>
      <c r="O21" s="402" t="s">
        <v>485</v>
      </c>
      <c r="P21" s="402" t="s">
        <v>485</v>
      </c>
      <c r="Q21" s="402" t="s">
        <v>485</v>
      </c>
      <c r="R21" s="479" t="s">
        <v>485</v>
      </c>
      <c r="S21" s="478" t="s">
        <v>503</v>
      </c>
      <c r="T21" s="475" t="s">
        <v>504</v>
      </c>
      <c r="U21" s="476" t="s">
        <v>55</v>
      </c>
      <c r="V21" s="418">
        <v>16372</v>
      </c>
      <c r="W21" s="418">
        <v>0</v>
      </c>
      <c r="X21" s="418" t="s">
        <v>505</v>
      </c>
      <c r="Y21" s="463" t="s">
        <v>5</v>
      </c>
      <c r="Z21" s="481">
        <v>44208</v>
      </c>
      <c r="AA21" s="481">
        <v>44561</v>
      </c>
      <c r="AB21" s="402" t="s">
        <v>12</v>
      </c>
      <c r="AC21" s="398">
        <v>5382352325</v>
      </c>
      <c r="AD21" s="398">
        <v>0</v>
      </c>
      <c r="AE21" s="482" t="s">
        <v>506</v>
      </c>
      <c r="AF21" s="402" t="s">
        <v>114</v>
      </c>
      <c r="AG21" s="479" t="s">
        <v>491</v>
      </c>
    </row>
    <row r="22" spans="1:33" s="347" customFormat="1" ht="105.75" customHeight="1">
      <c r="A22" s="878"/>
      <c r="B22" s="624"/>
      <c r="C22" s="624"/>
      <c r="D22" s="892"/>
      <c r="E22" s="892"/>
      <c r="F22" s="892"/>
      <c r="G22" s="470" t="s">
        <v>507</v>
      </c>
      <c r="H22" s="436">
        <f>+AC22</f>
        <v>122500000</v>
      </c>
      <c r="I22" s="436">
        <f>+AD22</f>
        <v>122500000</v>
      </c>
      <c r="J22" s="436" t="s">
        <v>485</v>
      </c>
      <c r="K22" s="468" t="s">
        <v>485</v>
      </c>
      <c r="L22" s="402" t="s">
        <v>485</v>
      </c>
      <c r="M22" s="402" t="s">
        <v>485</v>
      </c>
      <c r="N22" s="402" t="s">
        <v>485</v>
      </c>
      <c r="O22" s="402" t="s">
        <v>485</v>
      </c>
      <c r="P22" s="402" t="s">
        <v>485</v>
      </c>
      <c r="Q22" s="402" t="s">
        <v>485</v>
      </c>
      <c r="R22" s="479" t="s">
        <v>485</v>
      </c>
      <c r="S22" s="473" t="s">
        <v>508</v>
      </c>
      <c r="T22" s="474" t="s">
        <v>509</v>
      </c>
      <c r="U22" s="402" t="s">
        <v>55</v>
      </c>
      <c r="V22" s="348">
        <v>4032</v>
      </c>
      <c r="W22" s="348">
        <v>4032</v>
      </c>
      <c r="X22" s="348" t="s">
        <v>485</v>
      </c>
      <c r="Y22" s="402" t="s">
        <v>5</v>
      </c>
      <c r="Z22" s="480">
        <v>44214</v>
      </c>
      <c r="AA22" s="480">
        <v>44561</v>
      </c>
      <c r="AB22" s="402" t="s">
        <v>12</v>
      </c>
      <c r="AC22" s="472">
        <v>122500000</v>
      </c>
      <c r="AD22" s="472">
        <v>122500000</v>
      </c>
      <c r="AE22" s="472" t="s">
        <v>485</v>
      </c>
      <c r="AF22" s="402" t="s">
        <v>244</v>
      </c>
      <c r="AG22" s="350" t="s">
        <v>510</v>
      </c>
    </row>
    <row r="23" spans="1:33" s="347" customFormat="1" ht="105.75" customHeight="1">
      <c r="A23" s="878"/>
      <c r="B23" s="823"/>
      <c r="C23" s="823"/>
      <c r="D23" s="893"/>
      <c r="E23" s="893"/>
      <c r="F23" s="893"/>
      <c r="G23" s="470" t="s">
        <v>511</v>
      </c>
      <c r="H23" s="436">
        <f>+AC23</f>
        <v>0</v>
      </c>
      <c r="I23" s="436">
        <f>+AD23</f>
        <v>2000000000</v>
      </c>
      <c r="J23" s="436" t="s">
        <v>493</v>
      </c>
      <c r="K23" s="468" t="s">
        <v>485</v>
      </c>
      <c r="L23" s="402" t="s">
        <v>485</v>
      </c>
      <c r="M23" s="402" t="s">
        <v>485</v>
      </c>
      <c r="N23" s="402" t="s">
        <v>485</v>
      </c>
      <c r="O23" s="402" t="s">
        <v>485</v>
      </c>
      <c r="P23" s="402" t="s">
        <v>485</v>
      </c>
      <c r="Q23" s="402" t="s">
        <v>485</v>
      </c>
      <c r="R23" s="479" t="s">
        <v>485</v>
      </c>
      <c r="S23" s="473" t="s">
        <v>511</v>
      </c>
      <c r="T23" s="474" t="s">
        <v>512</v>
      </c>
      <c r="U23" s="402" t="s">
        <v>55</v>
      </c>
      <c r="V23" s="348">
        <v>0</v>
      </c>
      <c r="W23" s="348">
        <v>3927</v>
      </c>
      <c r="X23" s="348" t="s">
        <v>513</v>
      </c>
      <c r="Y23" s="402" t="s">
        <v>5</v>
      </c>
      <c r="Z23" s="480">
        <v>44378</v>
      </c>
      <c r="AA23" s="480">
        <v>44561</v>
      </c>
      <c r="AB23" s="402" t="s">
        <v>499</v>
      </c>
      <c r="AC23" s="472">
        <v>0</v>
      </c>
      <c r="AD23" s="472">
        <v>2000000000</v>
      </c>
      <c r="AE23" s="472"/>
      <c r="AF23" s="402" t="s">
        <v>494</v>
      </c>
      <c r="AG23" s="485"/>
    </row>
    <row r="24" spans="1:33" s="347" customFormat="1" ht="50.1" customHeight="1">
      <c r="A24" s="878"/>
      <c r="B24" s="855" t="s">
        <v>514</v>
      </c>
      <c r="C24" s="620" t="s">
        <v>515</v>
      </c>
      <c r="D24" s="863" t="s">
        <v>516</v>
      </c>
      <c r="E24" s="863">
        <v>9</v>
      </c>
      <c r="F24" s="863" t="s">
        <v>485</v>
      </c>
      <c r="G24" s="623" t="s">
        <v>517</v>
      </c>
      <c r="H24" s="831">
        <f>+AC24+AC26+AC27+AC28</f>
        <v>1099745552</v>
      </c>
      <c r="I24" s="831">
        <f>+AD24+AD26+AD27+AD28</f>
        <v>1099745552</v>
      </c>
      <c r="J24" s="842" t="s">
        <v>485</v>
      </c>
      <c r="K24" s="468" t="s">
        <v>457</v>
      </c>
      <c r="L24" s="402" t="s">
        <v>457</v>
      </c>
      <c r="M24" s="402" t="s">
        <v>457</v>
      </c>
      <c r="N24" s="402" t="s">
        <v>485</v>
      </c>
      <c r="O24" s="402" t="s">
        <v>485</v>
      </c>
      <c r="P24" s="402" t="s">
        <v>485</v>
      </c>
      <c r="Q24" s="402" t="s">
        <v>485</v>
      </c>
      <c r="R24" s="479" t="s">
        <v>485</v>
      </c>
      <c r="S24" s="473" t="s">
        <v>518</v>
      </c>
      <c r="T24" s="474" t="s">
        <v>519</v>
      </c>
      <c r="U24" s="402" t="s">
        <v>55</v>
      </c>
      <c r="V24" s="402">
        <v>5</v>
      </c>
      <c r="W24" s="402">
        <v>5</v>
      </c>
      <c r="X24" s="402" t="s">
        <v>485</v>
      </c>
      <c r="Y24" s="402" t="s">
        <v>9</v>
      </c>
      <c r="Z24" s="480">
        <v>43842</v>
      </c>
      <c r="AA24" s="480">
        <v>44561</v>
      </c>
      <c r="AB24" s="620" t="s">
        <v>12</v>
      </c>
      <c r="AC24" s="818">
        <v>390157600</v>
      </c>
      <c r="AD24" s="818">
        <v>390157600</v>
      </c>
      <c r="AE24" s="819" t="s">
        <v>485</v>
      </c>
      <c r="AF24" s="620" t="s">
        <v>244</v>
      </c>
      <c r="AG24" s="829" t="s">
        <v>498</v>
      </c>
    </row>
    <row r="25" spans="1:33" s="347" customFormat="1" ht="50.1" customHeight="1">
      <c r="A25" s="878"/>
      <c r="B25" s="855"/>
      <c r="C25" s="620"/>
      <c r="D25" s="863"/>
      <c r="E25" s="863"/>
      <c r="F25" s="863"/>
      <c r="G25" s="624"/>
      <c r="H25" s="832"/>
      <c r="I25" s="832"/>
      <c r="J25" s="843"/>
      <c r="K25" s="468" t="s">
        <v>457</v>
      </c>
      <c r="L25" s="402" t="s">
        <v>457</v>
      </c>
      <c r="M25" s="402" t="s">
        <v>457</v>
      </c>
      <c r="N25" s="402" t="s">
        <v>485</v>
      </c>
      <c r="O25" s="402" t="s">
        <v>485</v>
      </c>
      <c r="P25" s="402" t="s">
        <v>485</v>
      </c>
      <c r="Q25" s="402" t="s">
        <v>485</v>
      </c>
      <c r="R25" s="479" t="s">
        <v>485</v>
      </c>
      <c r="S25" s="473" t="s">
        <v>520</v>
      </c>
      <c r="T25" s="474" t="s">
        <v>521</v>
      </c>
      <c r="U25" s="402" t="s">
        <v>55</v>
      </c>
      <c r="V25" s="402">
        <v>5</v>
      </c>
      <c r="W25" s="402">
        <v>5</v>
      </c>
      <c r="X25" s="402" t="s">
        <v>485</v>
      </c>
      <c r="Y25" s="402" t="s">
        <v>9</v>
      </c>
      <c r="Z25" s="480">
        <v>44214</v>
      </c>
      <c r="AA25" s="480">
        <v>44561</v>
      </c>
      <c r="AB25" s="620"/>
      <c r="AC25" s="818">
        <v>0</v>
      </c>
      <c r="AD25" s="818">
        <v>0</v>
      </c>
      <c r="AE25" s="820"/>
      <c r="AF25" s="620"/>
      <c r="AG25" s="830"/>
    </row>
    <row r="26" spans="1:33" s="347" customFormat="1" ht="50.1" customHeight="1">
      <c r="A26" s="878"/>
      <c r="B26" s="855"/>
      <c r="C26" s="620"/>
      <c r="D26" s="863"/>
      <c r="E26" s="863"/>
      <c r="F26" s="863"/>
      <c r="G26" s="624"/>
      <c r="H26" s="832"/>
      <c r="I26" s="832"/>
      <c r="J26" s="843"/>
      <c r="K26" s="468" t="s">
        <v>457</v>
      </c>
      <c r="L26" s="402" t="s">
        <v>457</v>
      </c>
      <c r="M26" s="402" t="s">
        <v>457</v>
      </c>
      <c r="N26" s="402" t="s">
        <v>485</v>
      </c>
      <c r="O26" s="402" t="s">
        <v>485</v>
      </c>
      <c r="P26" s="402" t="s">
        <v>485</v>
      </c>
      <c r="Q26" s="402" t="s">
        <v>485</v>
      </c>
      <c r="R26" s="479" t="s">
        <v>485</v>
      </c>
      <c r="S26" s="837" t="s">
        <v>517</v>
      </c>
      <c r="T26" s="834" t="s">
        <v>519</v>
      </c>
      <c r="U26" s="623" t="s">
        <v>55</v>
      </c>
      <c r="V26" s="349" t="s">
        <v>522</v>
      </c>
      <c r="W26" s="349" t="s">
        <v>522</v>
      </c>
      <c r="X26" s="349" t="s">
        <v>485</v>
      </c>
      <c r="Y26" s="402" t="s">
        <v>7</v>
      </c>
      <c r="Z26" s="480">
        <v>44208</v>
      </c>
      <c r="AA26" s="480">
        <v>44561</v>
      </c>
      <c r="AB26" s="402" t="s">
        <v>12</v>
      </c>
      <c r="AC26" s="472">
        <v>709587952</v>
      </c>
      <c r="AD26" s="472">
        <v>655283550</v>
      </c>
      <c r="AE26" s="343" t="s">
        <v>523</v>
      </c>
      <c r="AF26" s="402" t="s">
        <v>114</v>
      </c>
      <c r="AG26" s="479" t="s">
        <v>491</v>
      </c>
    </row>
    <row r="27" spans="1:33" s="347" customFormat="1" ht="50.1" customHeight="1">
      <c r="A27" s="878"/>
      <c r="B27" s="855"/>
      <c r="C27" s="620"/>
      <c r="D27" s="863"/>
      <c r="E27" s="863"/>
      <c r="F27" s="863"/>
      <c r="G27" s="624"/>
      <c r="H27" s="832"/>
      <c r="I27" s="832"/>
      <c r="J27" s="843"/>
      <c r="K27" s="468" t="s">
        <v>457</v>
      </c>
      <c r="L27" s="402" t="s">
        <v>457</v>
      </c>
      <c r="M27" s="402" t="s">
        <v>457</v>
      </c>
      <c r="N27" s="402" t="s">
        <v>485</v>
      </c>
      <c r="O27" s="402" t="s">
        <v>485</v>
      </c>
      <c r="P27" s="402" t="s">
        <v>485</v>
      </c>
      <c r="Q27" s="402" t="s">
        <v>485</v>
      </c>
      <c r="R27" s="479" t="s">
        <v>485</v>
      </c>
      <c r="S27" s="838"/>
      <c r="T27" s="835"/>
      <c r="U27" s="624"/>
      <c r="V27" s="349" t="s">
        <v>524</v>
      </c>
      <c r="W27" s="349" t="s">
        <v>485</v>
      </c>
      <c r="X27" s="349" t="s">
        <v>485</v>
      </c>
      <c r="Y27" s="402" t="s">
        <v>7</v>
      </c>
      <c r="Z27" s="480">
        <v>44208</v>
      </c>
      <c r="AA27" s="480">
        <v>44561</v>
      </c>
      <c r="AB27" s="402" t="s">
        <v>119</v>
      </c>
      <c r="AC27" s="472">
        <v>0</v>
      </c>
      <c r="AD27" s="472">
        <v>32880402</v>
      </c>
      <c r="AE27" s="343" t="s">
        <v>525</v>
      </c>
      <c r="AF27" s="402" t="s">
        <v>114</v>
      </c>
      <c r="AG27" s="479" t="s">
        <v>491</v>
      </c>
    </row>
    <row r="28" spans="1:33" s="347" customFormat="1" ht="50.1" customHeight="1">
      <c r="A28" s="878"/>
      <c r="B28" s="855"/>
      <c r="C28" s="620"/>
      <c r="D28" s="863"/>
      <c r="E28" s="863"/>
      <c r="F28" s="863"/>
      <c r="G28" s="823"/>
      <c r="H28" s="833"/>
      <c r="I28" s="833"/>
      <c r="J28" s="844"/>
      <c r="K28" s="468" t="s">
        <v>457</v>
      </c>
      <c r="L28" s="402" t="s">
        <v>457</v>
      </c>
      <c r="M28" s="402" t="s">
        <v>457</v>
      </c>
      <c r="N28" s="402" t="s">
        <v>485</v>
      </c>
      <c r="O28" s="402" t="s">
        <v>485</v>
      </c>
      <c r="P28" s="402" t="s">
        <v>485</v>
      </c>
      <c r="Q28" s="402" t="s">
        <v>485</v>
      </c>
      <c r="R28" s="479" t="s">
        <v>485</v>
      </c>
      <c r="S28" s="839"/>
      <c r="T28" s="836"/>
      <c r="U28" s="823"/>
      <c r="V28" s="349" t="s">
        <v>524</v>
      </c>
      <c r="W28" s="349" t="s">
        <v>485</v>
      </c>
      <c r="X28" s="349" t="s">
        <v>485</v>
      </c>
      <c r="Y28" s="402" t="s">
        <v>7</v>
      </c>
      <c r="Z28" s="480">
        <v>44208</v>
      </c>
      <c r="AA28" s="480">
        <v>44561</v>
      </c>
      <c r="AB28" s="402" t="s">
        <v>526</v>
      </c>
      <c r="AC28" s="472">
        <v>0</v>
      </c>
      <c r="AD28" s="472">
        <v>21424000</v>
      </c>
      <c r="AE28" s="343" t="s">
        <v>525</v>
      </c>
      <c r="AF28" s="402" t="s">
        <v>114</v>
      </c>
      <c r="AG28" s="479" t="s">
        <v>491</v>
      </c>
    </row>
    <row r="29" spans="1:33" s="347" customFormat="1" ht="50.1" customHeight="1">
      <c r="A29" s="878"/>
      <c r="B29" s="855"/>
      <c r="C29" s="620"/>
      <c r="D29" s="863"/>
      <c r="E29" s="863"/>
      <c r="F29" s="863"/>
      <c r="G29" s="623" t="s">
        <v>527</v>
      </c>
      <c r="H29" s="831">
        <f>+AC29+AC30+AC31+AC32</f>
        <v>716529488</v>
      </c>
      <c r="I29" s="831">
        <f>+AD29+AD30+AD31+AD32</f>
        <v>716529488</v>
      </c>
      <c r="J29" s="842" t="s">
        <v>485</v>
      </c>
      <c r="K29" s="468" t="s">
        <v>457</v>
      </c>
      <c r="L29" s="402" t="s">
        <v>457</v>
      </c>
      <c r="M29" s="402" t="s">
        <v>457</v>
      </c>
      <c r="N29" s="402" t="s">
        <v>485</v>
      </c>
      <c r="O29" s="402" t="s">
        <v>485</v>
      </c>
      <c r="P29" s="402" t="s">
        <v>485</v>
      </c>
      <c r="Q29" s="402" t="s">
        <v>485</v>
      </c>
      <c r="R29" s="479" t="s">
        <v>485</v>
      </c>
      <c r="S29" s="837" t="s">
        <v>528</v>
      </c>
      <c r="T29" s="474" t="s">
        <v>529</v>
      </c>
      <c r="U29" s="402" t="s">
        <v>55</v>
      </c>
      <c r="V29" s="402" t="s">
        <v>530</v>
      </c>
      <c r="W29" s="402" t="s">
        <v>530</v>
      </c>
      <c r="X29" s="402" t="s">
        <v>485</v>
      </c>
      <c r="Y29" s="402" t="s">
        <v>9</v>
      </c>
      <c r="Z29" s="480">
        <v>44228</v>
      </c>
      <c r="AA29" s="480">
        <v>44561</v>
      </c>
      <c r="AB29" s="402" t="s">
        <v>12</v>
      </c>
      <c r="AC29" s="472">
        <v>549157333</v>
      </c>
      <c r="AD29" s="472">
        <v>549157333</v>
      </c>
      <c r="AE29" s="472" t="s">
        <v>485</v>
      </c>
      <c r="AF29" s="402" t="s">
        <v>244</v>
      </c>
      <c r="AG29" s="479" t="s">
        <v>498</v>
      </c>
    </row>
    <row r="30" spans="1:33" s="347" customFormat="1" ht="50.1" customHeight="1">
      <c r="A30" s="878"/>
      <c r="B30" s="855"/>
      <c r="C30" s="620"/>
      <c r="D30" s="863"/>
      <c r="E30" s="863"/>
      <c r="F30" s="863"/>
      <c r="G30" s="624"/>
      <c r="H30" s="832"/>
      <c r="I30" s="832"/>
      <c r="J30" s="843"/>
      <c r="K30" s="468" t="s">
        <v>457</v>
      </c>
      <c r="L30" s="402" t="s">
        <v>457</v>
      </c>
      <c r="M30" s="402" t="s">
        <v>457</v>
      </c>
      <c r="N30" s="402" t="s">
        <v>485</v>
      </c>
      <c r="O30" s="402" t="s">
        <v>485</v>
      </c>
      <c r="P30" s="402" t="s">
        <v>485</v>
      </c>
      <c r="Q30" s="402" t="s">
        <v>485</v>
      </c>
      <c r="R30" s="479" t="s">
        <v>485</v>
      </c>
      <c r="S30" s="838"/>
      <c r="T30" s="834" t="s">
        <v>529</v>
      </c>
      <c r="U30" s="623" t="s">
        <v>55</v>
      </c>
      <c r="V30" s="402">
        <v>21</v>
      </c>
      <c r="W30" s="402">
        <v>0</v>
      </c>
      <c r="X30" s="402" t="s">
        <v>531</v>
      </c>
      <c r="Y30" s="402" t="s">
        <v>7</v>
      </c>
      <c r="Z30" s="480">
        <v>44208</v>
      </c>
      <c r="AA30" s="480">
        <v>44561</v>
      </c>
      <c r="AB30" s="402" t="s">
        <v>12</v>
      </c>
      <c r="AC30" s="472">
        <v>167372155</v>
      </c>
      <c r="AD30" s="472">
        <v>133425827</v>
      </c>
      <c r="AE30" s="343" t="s">
        <v>532</v>
      </c>
      <c r="AF30" s="402" t="s">
        <v>114</v>
      </c>
      <c r="AG30" s="479" t="s">
        <v>491</v>
      </c>
    </row>
    <row r="31" spans="1:33" s="347" customFormat="1" ht="50.1" customHeight="1">
      <c r="A31" s="878"/>
      <c r="B31" s="855"/>
      <c r="C31" s="620"/>
      <c r="D31" s="863"/>
      <c r="E31" s="863"/>
      <c r="F31" s="863"/>
      <c r="G31" s="624"/>
      <c r="H31" s="832"/>
      <c r="I31" s="832"/>
      <c r="J31" s="843"/>
      <c r="K31" s="468" t="s">
        <v>457</v>
      </c>
      <c r="L31" s="402" t="s">
        <v>457</v>
      </c>
      <c r="M31" s="402" t="s">
        <v>457</v>
      </c>
      <c r="N31" s="402" t="s">
        <v>485</v>
      </c>
      <c r="O31" s="402" t="s">
        <v>485</v>
      </c>
      <c r="P31" s="402" t="s">
        <v>485</v>
      </c>
      <c r="Q31" s="402" t="s">
        <v>485</v>
      </c>
      <c r="R31" s="479" t="s">
        <v>485</v>
      </c>
      <c r="S31" s="838"/>
      <c r="T31" s="835"/>
      <c r="U31" s="624"/>
      <c r="V31" s="349" t="s">
        <v>485</v>
      </c>
      <c r="W31" s="349" t="s">
        <v>485</v>
      </c>
      <c r="X31" s="402" t="s">
        <v>485</v>
      </c>
      <c r="Y31" s="402" t="s">
        <v>7</v>
      </c>
      <c r="Z31" s="480">
        <v>44208</v>
      </c>
      <c r="AA31" s="480">
        <v>44561</v>
      </c>
      <c r="AB31" s="402" t="s">
        <v>119</v>
      </c>
      <c r="AC31" s="472">
        <v>0</v>
      </c>
      <c r="AD31" s="472">
        <v>18949528</v>
      </c>
      <c r="AE31" s="342" t="s">
        <v>533</v>
      </c>
      <c r="AF31" s="402" t="s">
        <v>114</v>
      </c>
      <c r="AG31" s="479" t="s">
        <v>491</v>
      </c>
    </row>
    <row r="32" spans="1:33" s="347" customFormat="1" ht="50.1" customHeight="1">
      <c r="A32" s="878"/>
      <c r="B32" s="855"/>
      <c r="C32" s="620"/>
      <c r="D32" s="863"/>
      <c r="E32" s="863"/>
      <c r="F32" s="863"/>
      <c r="G32" s="823"/>
      <c r="H32" s="833"/>
      <c r="I32" s="833"/>
      <c r="J32" s="844"/>
      <c r="K32" s="468" t="s">
        <v>457</v>
      </c>
      <c r="L32" s="402" t="s">
        <v>457</v>
      </c>
      <c r="M32" s="402" t="s">
        <v>457</v>
      </c>
      <c r="N32" s="402" t="s">
        <v>485</v>
      </c>
      <c r="O32" s="402" t="s">
        <v>485</v>
      </c>
      <c r="P32" s="402" t="s">
        <v>485</v>
      </c>
      <c r="Q32" s="402" t="s">
        <v>485</v>
      </c>
      <c r="R32" s="479" t="s">
        <v>485</v>
      </c>
      <c r="S32" s="839"/>
      <c r="T32" s="836"/>
      <c r="U32" s="823"/>
      <c r="V32" s="349" t="s">
        <v>485</v>
      </c>
      <c r="W32" s="349" t="s">
        <v>485</v>
      </c>
      <c r="X32" s="402" t="s">
        <v>485</v>
      </c>
      <c r="Y32" s="402" t="s">
        <v>7</v>
      </c>
      <c r="Z32" s="480">
        <v>44208</v>
      </c>
      <c r="AA32" s="480">
        <v>44561</v>
      </c>
      <c r="AB32" s="402" t="s">
        <v>526</v>
      </c>
      <c r="AC32" s="472">
        <v>0</v>
      </c>
      <c r="AD32" s="472">
        <v>14996800</v>
      </c>
      <c r="AE32" s="342" t="s">
        <v>534</v>
      </c>
      <c r="AF32" s="402" t="s">
        <v>114</v>
      </c>
      <c r="AG32" s="479" t="s">
        <v>491</v>
      </c>
    </row>
    <row r="33" spans="1:33" s="347" customFormat="1" ht="50.1" customHeight="1">
      <c r="A33" s="878"/>
      <c r="B33" s="855"/>
      <c r="C33" s="620"/>
      <c r="D33" s="863"/>
      <c r="E33" s="863"/>
      <c r="F33" s="863"/>
      <c r="G33" s="857" t="s">
        <v>535</v>
      </c>
      <c r="H33" s="802">
        <f>+AC33+AC34+AC35+AC36</f>
        <v>1535704182.5</v>
      </c>
      <c r="I33" s="802">
        <f>+AD33+AD34+AD35+AD36</f>
        <v>1535704183</v>
      </c>
      <c r="J33" s="802" t="s">
        <v>485</v>
      </c>
      <c r="K33" s="468" t="s">
        <v>485</v>
      </c>
      <c r="L33" s="402" t="s">
        <v>485</v>
      </c>
      <c r="M33" s="402" t="s">
        <v>485</v>
      </c>
      <c r="N33" s="402" t="s">
        <v>485</v>
      </c>
      <c r="O33" s="402" t="s">
        <v>485</v>
      </c>
      <c r="P33" s="402" t="s">
        <v>485</v>
      </c>
      <c r="Q33" s="402" t="s">
        <v>485</v>
      </c>
      <c r="R33" s="479" t="s">
        <v>485</v>
      </c>
      <c r="S33" s="858" t="s">
        <v>536</v>
      </c>
      <c r="T33" s="859" t="s">
        <v>537</v>
      </c>
      <c r="U33" s="402" t="s">
        <v>55</v>
      </c>
      <c r="V33" s="402">
        <v>4</v>
      </c>
      <c r="W33" s="402">
        <v>4</v>
      </c>
      <c r="X33" s="402" t="s">
        <v>485</v>
      </c>
      <c r="Y33" s="402" t="s">
        <v>7</v>
      </c>
      <c r="Z33" s="480">
        <v>44208</v>
      </c>
      <c r="AA33" s="480">
        <v>44561</v>
      </c>
      <c r="AB33" s="402" t="s">
        <v>12</v>
      </c>
      <c r="AC33" s="472">
        <v>549309277</v>
      </c>
      <c r="AD33" s="472">
        <v>549309277</v>
      </c>
      <c r="AE33" s="472" t="s">
        <v>485</v>
      </c>
      <c r="AF33" s="402" t="s">
        <v>244</v>
      </c>
      <c r="AG33" s="479" t="s">
        <v>538</v>
      </c>
    </row>
    <row r="34" spans="1:33" s="347" customFormat="1" ht="50.1" customHeight="1">
      <c r="A34" s="878"/>
      <c r="B34" s="855"/>
      <c r="C34" s="620"/>
      <c r="D34" s="863"/>
      <c r="E34" s="863"/>
      <c r="F34" s="863"/>
      <c r="G34" s="857"/>
      <c r="H34" s="802"/>
      <c r="I34" s="802"/>
      <c r="J34" s="802"/>
      <c r="K34" s="468" t="s">
        <v>485</v>
      </c>
      <c r="L34" s="402" t="s">
        <v>485</v>
      </c>
      <c r="M34" s="402" t="s">
        <v>485</v>
      </c>
      <c r="N34" s="402" t="s">
        <v>485</v>
      </c>
      <c r="O34" s="402" t="s">
        <v>485</v>
      </c>
      <c r="P34" s="402" t="s">
        <v>485</v>
      </c>
      <c r="Q34" s="402" t="s">
        <v>485</v>
      </c>
      <c r="R34" s="479" t="s">
        <v>485</v>
      </c>
      <c r="S34" s="858"/>
      <c r="T34" s="859"/>
      <c r="U34" s="620" t="s">
        <v>55</v>
      </c>
      <c r="V34" s="545">
        <v>4</v>
      </c>
      <c r="W34" s="545">
        <v>4</v>
      </c>
      <c r="X34" s="545" t="s">
        <v>485</v>
      </c>
      <c r="Y34" s="545" t="s">
        <v>7</v>
      </c>
      <c r="Z34" s="856">
        <v>44208</v>
      </c>
      <c r="AA34" s="856">
        <v>44561</v>
      </c>
      <c r="AB34" s="402" t="s">
        <v>119</v>
      </c>
      <c r="AC34" s="472">
        <v>60000000</v>
      </c>
      <c r="AD34" s="472">
        <v>60000000</v>
      </c>
      <c r="AE34" s="472" t="s">
        <v>485</v>
      </c>
      <c r="AF34" s="402" t="s">
        <v>244</v>
      </c>
      <c r="AG34" s="479" t="s">
        <v>538</v>
      </c>
    </row>
    <row r="35" spans="1:33" s="347" customFormat="1" ht="50.1" customHeight="1">
      <c r="A35" s="878"/>
      <c r="B35" s="855"/>
      <c r="C35" s="620"/>
      <c r="D35" s="863"/>
      <c r="E35" s="863"/>
      <c r="F35" s="863"/>
      <c r="G35" s="857"/>
      <c r="H35" s="802"/>
      <c r="I35" s="802"/>
      <c r="J35" s="802"/>
      <c r="K35" s="468" t="s">
        <v>485</v>
      </c>
      <c r="L35" s="402" t="s">
        <v>485</v>
      </c>
      <c r="M35" s="402" t="s">
        <v>485</v>
      </c>
      <c r="N35" s="402" t="s">
        <v>485</v>
      </c>
      <c r="O35" s="402" t="s">
        <v>485</v>
      </c>
      <c r="P35" s="402" t="s">
        <v>485</v>
      </c>
      <c r="Q35" s="402" t="s">
        <v>485</v>
      </c>
      <c r="R35" s="479" t="s">
        <v>485</v>
      </c>
      <c r="S35" s="858"/>
      <c r="T35" s="859"/>
      <c r="U35" s="620"/>
      <c r="V35" s="545"/>
      <c r="W35" s="545"/>
      <c r="X35" s="545"/>
      <c r="Y35" s="545"/>
      <c r="Z35" s="856"/>
      <c r="AA35" s="856"/>
      <c r="AB35" s="402" t="s">
        <v>499</v>
      </c>
      <c r="AC35" s="472">
        <v>155748200</v>
      </c>
      <c r="AD35" s="472">
        <v>155748200</v>
      </c>
      <c r="AE35" s="472" t="s">
        <v>485</v>
      </c>
      <c r="AF35" s="402" t="s">
        <v>244</v>
      </c>
      <c r="AG35" s="479" t="s">
        <v>538</v>
      </c>
    </row>
    <row r="36" spans="1:33" s="347" customFormat="1" ht="50.1" customHeight="1">
      <c r="A36" s="878"/>
      <c r="B36" s="855"/>
      <c r="C36" s="620"/>
      <c r="D36" s="863"/>
      <c r="E36" s="863"/>
      <c r="F36" s="863"/>
      <c r="G36" s="857"/>
      <c r="H36" s="802"/>
      <c r="I36" s="802"/>
      <c r="J36" s="802"/>
      <c r="K36" s="468" t="s">
        <v>485</v>
      </c>
      <c r="L36" s="402" t="s">
        <v>485</v>
      </c>
      <c r="M36" s="402" t="s">
        <v>485</v>
      </c>
      <c r="N36" s="402" t="s">
        <v>485</v>
      </c>
      <c r="O36" s="402" t="s">
        <v>485</v>
      </c>
      <c r="P36" s="402" t="s">
        <v>485</v>
      </c>
      <c r="Q36" s="402" t="s">
        <v>485</v>
      </c>
      <c r="R36" s="479" t="s">
        <v>485</v>
      </c>
      <c r="S36" s="858"/>
      <c r="T36" s="859"/>
      <c r="U36" s="620" t="s">
        <v>55</v>
      </c>
      <c r="V36" s="545">
        <v>2</v>
      </c>
      <c r="W36" s="545">
        <v>2</v>
      </c>
      <c r="X36" s="545" t="s">
        <v>485</v>
      </c>
      <c r="Y36" s="545" t="s">
        <v>9</v>
      </c>
      <c r="Z36" s="856">
        <v>44208</v>
      </c>
      <c r="AA36" s="856">
        <v>44561</v>
      </c>
      <c r="AB36" s="620" t="s">
        <v>12</v>
      </c>
      <c r="AC36" s="818">
        <v>770646705.5</v>
      </c>
      <c r="AD36" s="818">
        <v>770646706</v>
      </c>
      <c r="AE36" s="819" t="s">
        <v>485</v>
      </c>
      <c r="AF36" s="620" t="s">
        <v>114</v>
      </c>
      <c r="AG36" s="862" t="s">
        <v>538</v>
      </c>
    </row>
    <row r="37" spans="1:33" s="347" customFormat="1" ht="50.1" customHeight="1">
      <c r="A37" s="878"/>
      <c r="B37" s="855"/>
      <c r="C37" s="620"/>
      <c r="D37" s="863"/>
      <c r="E37" s="863"/>
      <c r="F37" s="863"/>
      <c r="G37" s="857"/>
      <c r="H37" s="802"/>
      <c r="I37" s="802"/>
      <c r="J37" s="802"/>
      <c r="K37" s="468" t="s">
        <v>485</v>
      </c>
      <c r="L37" s="402" t="s">
        <v>485</v>
      </c>
      <c r="M37" s="402" t="s">
        <v>485</v>
      </c>
      <c r="N37" s="402" t="s">
        <v>485</v>
      </c>
      <c r="O37" s="402" t="s">
        <v>485</v>
      </c>
      <c r="P37" s="402" t="s">
        <v>485</v>
      </c>
      <c r="Q37" s="402" t="s">
        <v>485</v>
      </c>
      <c r="R37" s="479" t="s">
        <v>485</v>
      </c>
      <c r="S37" s="858"/>
      <c r="T37" s="859"/>
      <c r="U37" s="620"/>
      <c r="V37" s="545"/>
      <c r="W37" s="545"/>
      <c r="X37" s="545"/>
      <c r="Y37" s="545"/>
      <c r="Z37" s="856"/>
      <c r="AA37" s="856"/>
      <c r="AB37" s="620"/>
      <c r="AC37" s="818"/>
      <c r="AD37" s="818"/>
      <c r="AE37" s="820"/>
      <c r="AF37" s="620"/>
      <c r="AG37" s="862"/>
    </row>
    <row r="38" spans="1:33" s="347" customFormat="1" ht="50.1" customHeight="1">
      <c r="A38" s="878"/>
      <c r="B38" s="855" t="s">
        <v>539</v>
      </c>
      <c r="C38" s="620" t="s">
        <v>540</v>
      </c>
      <c r="D38" s="863" t="s">
        <v>541</v>
      </c>
      <c r="E38" s="863">
        <v>29845</v>
      </c>
      <c r="F38" s="863" t="s">
        <v>542</v>
      </c>
      <c r="G38" s="857" t="s">
        <v>543</v>
      </c>
      <c r="H38" s="802">
        <f>+AC38+AC39</f>
        <v>10106694927</v>
      </c>
      <c r="I38" s="802">
        <f>+AD38+AD39</f>
        <v>11202735502</v>
      </c>
      <c r="J38" s="860" t="s">
        <v>544</v>
      </c>
      <c r="K38" s="468" t="s">
        <v>457</v>
      </c>
      <c r="L38" s="402" t="s">
        <v>457</v>
      </c>
      <c r="M38" s="402" t="s">
        <v>457</v>
      </c>
      <c r="N38" s="402" t="s">
        <v>485</v>
      </c>
      <c r="O38" s="402" t="s">
        <v>485</v>
      </c>
      <c r="P38" s="402" t="s">
        <v>485</v>
      </c>
      <c r="Q38" s="402" t="s">
        <v>485</v>
      </c>
      <c r="R38" s="479" t="s">
        <v>485</v>
      </c>
      <c r="S38" s="837" t="s">
        <v>545</v>
      </c>
      <c r="T38" s="834" t="s">
        <v>546</v>
      </c>
      <c r="U38" s="623" t="s">
        <v>55</v>
      </c>
      <c r="V38" s="348">
        <v>77313</v>
      </c>
      <c r="W38" s="348">
        <v>0</v>
      </c>
      <c r="X38" s="348" t="s">
        <v>547</v>
      </c>
      <c r="Y38" s="402" t="s">
        <v>5</v>
      </c>
      <c r="Z38" s="480">
        <v>44208</v>
      </c>
      <c r="AA38" s="480">
        <v>44561</v>
      </c>
      <c r="AB38" s="402" t="s">
        <v>12</v>
      </c>
      <c r="AC38" s="472">
        <v>10106694927</v>
      </c>
      <c r="AD38" s="472">
        <v>8952735502</v>
      </c>
      <c r="AE38" s="341" t="s">
        <v>548</v>
      </c>
      <c r="AF38" s="402" t="s">
        <v>114</v>
      </c>
      <c r="AG38" s="479" t="s">
        <v>491</v>
      </c>
    </row>
    <row r="39" spans="1:33" s="347" customFormat="1" ht="50.1" customHeight="1">
      <c r="A39" s="878"/>
      <c r="B39" s="855"/>
      <c r="C39" s="620"/>
      <c r="D39" s="863"/>
      <c r="E39" s="863"/>
      <c r="F39" s="863"/>
      <c r="G39" s="857"/>
      <c r="H39" s="802"/>
      <c r="I39" s="802"/>
      <c r="J39" s="860"/>
      <c r="K39" s="468" t="s">
        <v>457</v>
      </c>
      <c r="L39" s="402" t="s">
        <v>457</v>
      </c>
      <c r="M39" s="402" t="s">
        <v>457</v>
      </c>
      <c r="N39" s="402" t="s">
        <v>485</v>
      </c>
      <c r="O39" s="402" t="s">
        <v>485</v>
      </c>
      <c r="P39" s="402" t="s">
        <v>485</v>
      </c>
      <c r="Q39" s="402" t="s">
        <v>485</v>
      </c>
      <c r="R39" s="479" t="s">
        <v>485</v>
      </c>
      <c r="S39" s="839"/>
      <c r="T39" s="836"/>
      <c r="U39" s="823"/>
      <c r="V39" s="348">
        <v>0</v>
      </c>
      <c r="W39" s="348">
        <v>5610</v>
      </c>
      <c r="X39" s="402" t="s">
        <v>549</v>
      </c>
      <c r="Y39" s="402" t="s">
        <v>5</v>
      </c>
      <c r="Z39" s="480">
        <v>44378</v>
      </c>
      <c r="AA39" s="480">
        <v>44561</v>
      </c>
      <c r="AB39" s="402" t="s">
        <v>499</v>
      </c>
      <c r="AC39" s="472">
        <v>0</v>
      </c>
      <c r="AD39" s="472">
        <v>2250000000</v>
      </c>
      <c r="AE39" s="472" t="s">
        <v>493</v>
      </c>
      <c r="AF39" s="402" t="s">
        <v>494</v>
      </c>
      <c r="AG39" s="479" t="s">
        <v>491</v>
      </c>
    </row>
    <row r="40" spans="1:33" s="347" customFormat="1" ht="50.1" customHeight="1">
      <c r="A40" s="878"/>
      <c r="B40" s="855"/>
      <c r="C40" s="620"/>
      <c r="D40" s="863"/>
      <c r="E40" s="863"/>
      <c r="F40" s="863"/>
      <c r="G40" s="623" t="s">
        <v>550</v>
      </c>
      <c r="H40" s="831">
        <f>+AC40+AC41+AC42+AC46</f>
        <v>2045684109</v>
      </c>
      <c r="I40" s="831">
        <f>+AD40+AD41+AD42+AD46</f>
        <v>2019684109</v>
      </c>
      <c r="J40" s="842" t="s">
        <v>551</v>
      </c>
      <c r="K40" s="468" t="s">
        <v>457</v>
      </c>
      <c r="L40" s="402" t="s">
        <v>457</v>
      </c>
      <c r="M40" s="402" t="s">
        <v>457</v>
      </c>
      <c r="N40" s="402" t="s">
        <v>485</v>
      </c>
      <c r="O40" s="402" t="s">
        <v>485</v>
      </c>
      <c r="P40" s="402" t="s">
        <v>485</v>
      </c>
      <c r="Q40" s="402" t="s">
        <v>485</v>
      </c>
      <c r="R40" s="479" t="s">
        <v>485</v>
      </c>
      <c r="S40" s="473" t="s">
        <v>552</v>
      </c>
      <c r="T40" s="474" t="s">
        <v>553</v>
      </c>
      <c r="U40" s="391" t="s">
        <v>55</v>
      </c>
      <c r="V40" s="421">
        <v>48780</v>
      </c>
      <c r="W40" s="421">
        <v>0</v>
      </c>
      <c r="X40" s="340" t="s">
        <v>554</v>
      </c>
      <c r="Y40" s="391" t="s">
        <v>5</v>
      </c>
      <c r="Z40" s="480">
        <v>44208</v>
      </c>
      <c r="AA40" s="480">
        <v>44561</v>
      </c>
      <c r="AB40" s="402" t="s">
        <v>12</v>
      </c>
      <c r="AC40" s="398">
        <v>1283527394</v>
      </c>
      <c r="AD40" s="398">
        <v>1283527394</v>
      </c>
      <c r="AE40" s="340" t="s">
        <v>554</v>
      </c>
      <c r="AF40" s="402" t="s">
        <v>114</v>
      </c>
      <c r="AG40" s="479" t="s">
        <v>491</v>
      </c>
    </row>
    <row r="41" spans="1:33" s="347" customFormat="1" ht="50.1" customHeight="1">
      <c r="A41" s="878"/>
      <c r="B41" s="855"/>
      <c r="C41" s="620"/>
      <c r="D41" s="863"/>
      <c r="E41" s="863"/>
      <c r="F41" s="863"/>
      <c r="G41" s="624"/>
      <c r="H41" s="832"/>
      <c r="I41" s="832"/>
      <c r="J41" s="843"/>
      <c r="K41" s="468" t="s">
        <v>457</v>
      </c>
      <c r="L41" s="402" t="s">
        <v>457</v>
      </c>
      <c r="M41" s="402" t="s">
        <v>457</v>
      </c>
      <c r="N41" s="402" t="s">
        <v>485</v>
      </c>
      <c r="O41" s="402" t="s">
        <v>485</v>
      </c>
      <c r="P41" s="402" t="s">
        <v>485</v>
      </c>
      <c r="Q41" s="402" t="s">
        <v>485</v>
      </c>
      <c r="R41" s="479" t="s">
        <v>485</v>
      </c>
      <c r="S41" s="473" t="s">
        <v>552</v>
      </c>
      <c r="T41" s="474" t="s">
        <v>553</v>
      </c>
      <c r="U41" s="391" t="s">
        <v>55</v>
      </c>
      <c r="V41" s="421">
        <v>48780</v>
      </c>
      <c r="W41" s="421">
        <v>0</v>
      </c>
      <c r="X41" s="340" t="s">
        <v>554</v>
      </c>
      <c r="Y41" s="391" t="s">
        <v>5</v>
      </c>
      <c r="Z41" s="480">
        <v>44208</v>
      </c>
      <c r="AA41" s="480">
        <v>44561</v>
      </c>
      <c r="AB41" s="402" t="s">
        <v>119</v>
      </c>
      <c r="AC41" s="398">
        <v>99356375</v>
      </c>
      <c r="AD41" s="398">
        <v>99356375</v>
      </c>
      <c r="AE41" s="340" t="s">
        <v>554</v>
      </c>
      <c r="AF41" s="402" t="s">
        <v>114</v>
      </c>
      <c r="AG41" s="479" t="s">
        <v>491</v>
      </c>
    </row>
    <row r="42" spans="1:33" s="347" customFormat="1" ht="50.1" customHeight="1">
      <c r="A42" s="878"/>
      <c r="B42" s="855"/>
      <c r="C42" s="620"/>
      <c r="D42" s="863"/>
      <c r="E42" s="863"/>
      <c r="F42" s="863"/>
      <c r="G42" s="624"/>
      <c r="H42" s="832"/>
      <c r="I42" s="832"/>
      <c r="J42" s="843"/>
      <c r="K42" s="468" t="s">
        <v>457</v>
      </c>
      <c r="L42" s="402" t="s">
        <v>457</v>
      </c>
      <c r="M42" s="402" t="s">
        <v>457</v>
      </c>
      <c r="N42" s="402" t="s">
        <v>485</v>
      </c>
      <c r="O42" s="402" t="s">
        <v>485</v>
      </c>
      <c r="P42" s="402" t="s">
        <v>485</v>
      </c>
      <c r="Q42" s="402" t="s">
        <v>485</v>
      </c>
      <c r="R42" s="479" t="s">
        <v>485</v>
      </c>
      <c r="S42" s="473" t="s">
        <v>552</v>
      </c>
      <c r="T42" s="474" t="s">
        <v>553</v>
      </c>
      <c r="U42" s="402" t="s">
        <v>55</v>
      </c>
      <c r="V42" s="348">
        <v>20000</v>
      </c>
      <c r="W42" s="348">
        <v>20000</v>
      </c>
      <c r="X42" s="348" t="s">
        <v>485</v>
      </c>
      <c r="Y42" s="402" t="s">
        <v>7</v>
      </c>
      <c r="Z42" s="480">
        <v>44208</v>
      </c>
      <c r="AA42" s="480">
        <v>44561</v>
      </c>
      <c r="AB42" s="620" t="s">
        <v>12</v>
      </c>
      <c r="AC42" s="818">
        <v>662800340</v>
      </c>
      <c r="AD42" s="818">
        <v>496800340</v>
      </c>
      <c r="AE42" s="826" t="s">
        <v>555</v>
      </c>
      <c r="AF42" s="620" t="s">
        <v>244</v>
      </c>
      <c r="AG42" s="479" t="s">
        <v>498</v>
      </c>
    </row>
    <row r="43" spans="1:33" s="347" customFormat="1" ht="50.1" customHeight="1">
      <c r="A43" s="878"/>
      <c r="B43" s="855"/>
      <c r="C43" s="620"/>
      <c r="D43" s="863"/>
      <c r="E43" s="863"/>
      <c r="F43" s="863"/>
      <c r="G43" s="624"/>
      <c r="H43" s="832"/>
      <c r="I43" s="832"/>
      <c r="J43" s="843"/>
      <c r="K43" s="468" t="s">
        <v>457</v>
      </c>
      <c r="L43" s="402" t="s">
        <v>457</v>
      </c>
      <c r="M43" s="402" t="s">
        <v>457</v>
      </c>
      <c r="N43" s="402" t="s">
        <v>485</v>
      </c>
      <c r="O43" s="402" t="s">
        <v>485</v>
      </c>
      <c r="P43" s="402" t="s">
        <v>485</v>
      </c>
      <c r="Q43" s="402" t="s">
        <v>485</v>
      </c>
      <c r="R43" s="479" t="s">
        <v>485</v>
      </c>
      <c r="S43" s="473" t="s">
        <v>556</v>
      </c>
      <c r="T43" s="474" t="s">
        <v>557</v>
      </c>
      <c r="U43" s="402" t="s">
        <v>55</v>
      </c>
      <c r="V43" s="348">
        <v>20000</v>
      </c>
      <c r="W43" s="348">
        <v>20000</v>
      </c>
      <c r="X43" s="348" t="s">
        <v>485</v>
      </c>
      <c r="Y43" s="402" t="s">
        <v>7</v>
      </c>
      <c r="Z43" s="480">
        <v>44208</v>
      </c>
      <c r="AA43" s="480">
        <v>44561</v>
      </c>
      <c r="AB43" s="620"/>
      <c r="AC43" s="818">
        <v>0</v>
      </c>
      <c r="AD43" s="818">
        <v>0</v>
      </c>
      <c r="AE43" s="827"/>
      <c r="AF43" s="620"/>
      <c r="AG43" s="479" t="s">
        <v>498</v>
      </c>
    </row>
    <row r="44" spans="1:33" s="347" customFormat="1" ht="50.1" customHeight="1">
      <c r="A44" s="878"/>
      <c r="B44" s="855"/>
      <c r="C44" s="620"/>
      <c r="D44" s="863"/>
      <c r="E44" s="863"/>
      <c r="F44" s="863"/>
      <c r="G44" s="624"/>
      <c r="H44" s="832"/>
      <c r="I44" s="832"/>
      <c r="J44" s="843"/>
      <c r="K44" s="468" t="s">
        <v>457</v>
      </c>
      <c r="L44" s="402" t="s">
        <v>457</v>
      </c>
      <c r="M44" s="402" t="s">
        <v>457</v>
      </c>
      <c r="N44" s="402" t="s">
        <v>485</v>
      </c>
      <c r="O44" s="402" t="s">
        <v>485</v>
      </c>
      <c r="P44" s="402" t="s">
        <v>485</v>
      </c>
      <c r="Q44" s="402" t="s">
        <v>485</v>
      </c>
      <c r="R44" s="479" t="s">
        <v>485</v>
      </c>
      <c r="S44" s="821" t="s">
        <v>558</v>
      </c>
      <c r="T44" s="623" t="s">
        <v>559</v>
      </c>
      <c r="U44" s="623" t="s">
        <v>55</v>
      </c>
      <c r="V44" s="623">
        <v>10</v>
      </c>
      <c r="W44" s="623">
        <v>10</v>
      </c>
      <c r="X44" s="623" t="s">
        <v>485</v>
      </c>
      <c r="Y44" s="623" t="s">
        <v>9</v>
      </c>
      <c r="Z44" s="824">
        <v>44208</v>
      </c>
      <c r="AA44" s="824">
        <v>44561</v>
      </c>
      <c r="AB44" s="620"/>
      <c r="AC44" s="818">
        <v>0</v>
      </c>
      <c r="AD44" s="818">
        <v>0</v>
      </c>
      <c r="AE44" s="828"/>
      <c r="AF44" s="620"/>
      <c r="AG44" s="479" t="s">
        <v>498</v>
      </c>
    </row>
    <row r="45" spans="1:33" s="347" customFormat="1" ht="50.1" customHeight="1">
      <c r="A45" s="878"/>
      <c r="B45" s="855"/>
      <c r="C45" s="620"/>
      <c r="D45" s="863"/>
      <c r="E45" s="863"/>
      <c r="F45" s="863"/>
      <c r="G45" s="624"/>
      <c r="H45" s="832"/>
      <c r="I45" s="832"/>
      <c r="J45" s="843"/>
      <c r="K45" s="468" t="s">
        <v>457</v>
      </c>
      <c r="L45" s="402" t="s">
        <v>457</v>
      </c>
      <c r="M45" s="402" t="s">
        <v>457</v>
      </c>
      <c r="N45" s="402" t="s">
        <v>485</v>
      </c>
      <c r="O45" s="402" t="s">
        <v>485</v>
      </c>
      <c r="P45" s="402" t="s">
        <v>485</v>
      </c>
      <c r="Q45" s="402" t="s">
        <v>485</v>
      </c>
      <c r="R45" s="479" t="s">
        <v>485</v>
      </c>
      <c r="S45" s="822"/>
      <c r="T45" s="823"/>
      <c r="U45" s="823"/>
      <c r="V45" s="823"/>
      <c r="W45" s="823"/>
      <c r="X45" s="823"/>
      <c r="Y45" s="823"/>
      <c r="Z45" s="825"/>
      <c r="AA45" s="825"/>
      <c r="AB45" s="402" t="s">
        <v>499</v>
      </c>
      <c r="AC45" s="472">
        <v>0</v>
      </c>
      <c r="AD45" s="472">
        <v>166000000</v>
      </c>
      <c r="AE45" s="484" t="s">
        <v>560</v>
      </c>
      <c r="AF45" s="472" t="s">
        <v>244</v>
      </c>
      <c r="AG45" s="479"/>
    </row>
    <row r="46" spans="1:33" s="347" customFormat="1" ht="50.1" customHeight="1">
      <c r="A46" s="878"/>
      <c r="B46" s="855"/>
      <c r="C46" s="620"/>
      <c r="D46" s="863"/>
      <c r="E46" s="863"/>
      <c r="F46" s="863"/>
      <c r="G46" s="823"/>
      <c r="H46" s="833"/>
      <c r="I46" s="833"/>
      <c r="J46" s="844"/>
      <c r="K46" s="468" t="s">
        <v>457</v>
      </c>
      <c r="L46" s="402" t="s">
        <v>457</v>
      </c>
      <c r="M46" s="402" t="s">
        <v>457</v>
      </c>
      <c r="N46" s="402" t="s">
        <v>485</v>
      </c>
      <c r="O46" s="402" t="s">
        <v>485</v>
      </c>
      <c r="P46" s="402" t="s">
        <v>485</v>
      </c>
      <c r="Q46" s="402" t="s">
        <v>485</v>
      </c>
      <c r="R46" s="479" t="s">
        <v>485</v>
      </c>
      <c r="S46" s="473" t="s">
        <v>552</v>
      </c>
      <c r="T46" s="474" t="s">
        <v>553</v>
      </c>
      <c r="U46" s="402" t="s">
        <v>55</v>
      </c>
      <c r="V46" s="402">
        <v>0</v>
      </c>
      <c r="W46" s="402">
        <v>9845</v>
      </c>
      <c r="X46" s="402" t="s">
        <v>561</v>
      </c>
      <c r="Y46" s="402" t="s">
        <v>7</v>
      </c>
      <c r="Z46" s="480">
        <v>44378</v>
      </c>
      <c r="AA46" s="480">
        <v>44561</v>
      </c>
      <c r="AB46" s="402" t="s">
        <v>12</v>
      </c>
      <c r="AC46" s="472">
        <v>0</v>
      </c>
      <c r="AD46" s="472">
        <v>140000000</v>
      </c>
      <c r="AE46" s="472" t="s">
        <v>493</v>
      </c>
      <c r="AF46" s="402" t="s">
        <v>494</v>
      </c>
      <c r="AG46" s="479" t="s">
        <v>491</v>
      </c>
    </row>
    <row r="47" spans="1:33" s="347" customFormat="1" ht="50.1" customHeight="1">
      <c r="A47" s="878"/>
      <c r="B47" s="855"/>
      <c r="C47" s="620"/>
      <c r="D47" s="863"/>
      <c r="E47" s="863"/>
      <c r="F47" s="863"/>
      <c r="G47" s="470" t="s">
        <v>562</v>
      </c>
      <c r="H47" s="436">
        <f>+AC47</f>
        <v>72320969</v>
      </c>
      <c r="I47" s="436">
        <f>+AD47</f>
        <v>72320969</v>
      </c>
      <c r="J47" s="436" t="s">
        <v>485</v>
      </c>
      <c r="K47" s="468" t="s">
        <v>457</v>
      </c>
      <c r="L47" s="402" t="s">
        <v>457</v>
      </c>
      <c r="M47" s="402" t="s">
        <v>457</v>
      </c>
      <c r="N47" s="402" t="s">
        <v>485</v>
      </c>
      <c r="O47" s="402" t="s">
        <v>485</v>
      </c>
      <c r="P47" s="402" t="s">
        <v>485</v>
      </c>
      <c r="Q47" s="402" t="s">
        <v>485</v>
      </c>
      <c r="R47" s="479" t="s">
        <v>485</v>
      </c>
      <c r="S47" s="473" t="s">
        <v>558</v>
      </c>
      <c r="T47" s="474" t="s">
        <v>559</v>
      </c>
      <c r="U47" s="402" t="s">
        <v>55</v>
      </c>
      <c r="V47" s="402" t="s">
        <v>485</v>
      </c>
      <c r="W47" s="402" t="s">
        <v>485</v>
      </c>
      <c r="X47" s="402" t="s">
        <v>485</v>
      </c>
      <c r="Y47" s="402" t="s">
        <v>5</v>
      </c>
      <c r="Z47" s="480">
        <v>44208</v>
      </c>
      <c r="AA47" s="480">
        <v>44561</v>
      </c>
      <c r="AB47" s="402" t="s">
        <v>499</v>
      </c>
      <c r="AC47" s="472">
        <v>72320969</v>
      </c>
      <c r="AD47" s="472">
        <v>72320969</v>
      </c>
      <c r="AE47" s="472" t="s">
        <v>485</v>
      </c>
      <c r="AF47" s="402" t="s">
        <v>244</v>
      </c>
      <c r="AG47" s="479" t="s">
        <v>538</v>
      </c>
    </row>
    <row r="48" spans="1:33" s="347" customFormat="1" ht="50.1" customHeight="1">
      <c r="A48" s="878"/>
      <c r="B48" s="855"/>
      <c r="C48" s="620"/>
      <c r="D48" s="863"/>
      <c r="E48" s="863"/>
      <c r="F48" s="863"/>
      <c r="G48" s="857" t="s">
        <v>563</v>
      </c>
      <c r="H48" s="802">
        <f>+AC48+AC49+AC50+AC51+AC52</f>
        <v>3390476567.5</v>
      </c>
      <c r="I48" s="802">
        <f>+AD48+AD49+AD50+AD51+AD52</f>
        <v>3390476567.5</v>
      </c>
      <c r="J48" s="802" t="s">
        <v>485</v>
      </c>
      <c r="K48" s="468" t="s">
        <v>485</v>
      </c>
      <c r="L48" s="402" t="s">
        <v>485</v>
      </c>
      <c r="M48" s="402" t="s">
        <v>485</v>
      </c>
      <c r="N48" s="402" t="s">
        <v>485</v>
      </c>
      <c r="O48" s="402" t="s">
        <v>485</v>
      </c>
      <c r="P48" s="402" t="s">
        <v>485</v>
      </c>
      <c r="Q48" s="402" t="s">
        <v>485</v>
      </c>
      <c r="R48" s="479" t="s">
        <v>485</v>
      </c>
      <c r="S48" s="473" t="s">
        <v>564</v>
      </c>
      <c r="T48" s="474" t="s">
        <v>565</v>
      </c>
      <c r="U48" s="402" t="s">
        <v>55</v>
      </c>
      <c r="V48" s="402">
        <v>6</v>
      </c>
      <c r="W48" s="402">
        <v>6</v>
      </c>
      <c r="X48" s="402" t="s">
        <v>485</v>
      </c>
      <c r="Y48" s="402" t="s">
        <v>566</v>
      </c>
      <c r="Z48" s="480">
        <v>44208</v>
      </c>
      <c r="AA48" s="480">
        <v>44561</v>
      </c>
      <c r="AB48" s="402" t="s">
        <v>12</v>
      </c>
      <c r="AC48" s="472">
        <v>616493405</v>
      </c>
      <c r="AD48" s="472">
        <v>616493405</v>
      </c>
      <c r="AE48" s="472" t="s">
        <v>485</v>
      </c>
      <c r="AF48" s="402" t="s">
        <v>244</v>
      </c>
      <c r="AG48" s="479" t="s">
        <v>498</v>
      </c>
    </row>
    <row r="49" spans="1:33" s="347" customFormat="1" ht="50.1" customHeight="1">
      <c r="A49" s="879"/>
      <c r="B49" s="855"/>
      <c r="C49" s="620"/>
      <c r="D49" s="863"/>
      <c r="E49" s="863"/>
      <c r="F49" s="863"/>
      <c r="G49" s="857"/>
      <c r="H49" s="802"/>
      <c r="I49" s="802"/>
      <c r="J49" s="802"/>
      <c r="K49" s="468" t="s">
        <v>485</v>
      </c>
      <c r="L49" s="402" t="s">
        <v>485</v>
      </c>
      <c r="M49" s="402" t="s">
        <v>485</v>
      </c>
      <c r="N49" s="402" t="s">
        <v>485</v>
      </c>
      <c r="O49" s="402" t="s">
        <v>485</v>
      </c>
      <c r="P49" s="402" t="s">
        <v>485</v>
      </c>
      <c r="Q49" s="402" t="s">
        <v>485</v>
      </c>
      <c r="R49" s="479" t="s">
        <v>485</v>
      </c>
      <c r="S49" s="858" t="s">
        <v>567</v>
      </c>
      <c r="T49" s="474" t="s">
        <v>568</v>
      </c>
      <c r="U49" s="402" t="s">
        <v>55</v>
      </c>
      <c r="V49" s="402">
        <v>4</v>
      </c>
      <c r="W49" s="402">
        <v>4</v>
      </c>
      <c r="X49" s="402" t="s">
        <v>485</v>
      </c>
      <c r="Y49" s="402" t="s">
        <v>7</v>
      </c>
      <c r="Z49" s="480">
        <v>44214</v>
      </c>
      <c r="AA49" s="480">
        <v>44561</v>
      </c>
      <c r="AB49" s="402" t="s">
        <v>12</v>
      </c>
      <c r="AC49" s="472">
        <v>661614811</v>
      </c>
      <c r="AD49" s="472">
        <v>661614811</v>
      </c>
      <c r="AE49" s="472" t="s">
        <v>485</v>
      </c>
      <c r="AF49" s="402" t="s">
        <v>244</v>
      </c>
      <c r="AG49" s="479" t="s">
        <v>498</v>
      </c>
    </row>
    <row r="50" spans="1:33" s="347" customFormat="1" ht="50.1" customHeight="1">
      <c r="A50" s="878"/>
      <c r="B50" s="855"/>
      <c r="C50" s="620"/>
      <c r="D50" s="863"/>
      <c r="E50" s="863"/>
      <c r="F50" s="863"/>
      <c r="G50" s="857"/>
      <c r="H50" s="802"/>
      <c r="I50" s="802"/>
      <c r="J50" s="802"/>
      <c r="K50" s="468" t="s">
        <v>485</v>
      </c>
      <c r="L50" s="402" t="s">
        <v>485</v>
      </c>
      <c r="M50" s="402" t="s">
        <v>485</v>
      </c>
      <c r="N50" s="402" t="s">
        <v>485</v>
      </c>
      <c r="O50" s="402" t="s">
        <v>485</v>
      </c>
      <c r="P50" s="402" t="s">
        <v>485</v>
      </c>
      <c r="Q50" s="402" t="s">
        <v>485</v>
      </c>
      <c r="R50" s="479" t="s">
        <v>485</v>
      </c>
      <c r="S50" s="858"/>
      <c r="T50" s="859" t="s">
        <v>569</v>
      </c>
      <c r="U50" s="620" t="s">
        <v>55</v>
      </c>
      <c r="V50" s="620">
        <v>4</v>
      </c>
      <c r="W50" s="620">
        <v>4</v>
      </c>
      <c r="X50" s="620" t="s">
        <v>485</v>
      </c>
      <c r="Y50" s="620" t="s">
        <v>7</v>
      </c>
      <c r="Z50" s="856">
        <v>44214</v>
      </c>
      <c r="AA50" s="856">
        <v>44561</v>
      </c>
      <c r="AB50" s="402" t="s">
        <v>12</v>
      </c>
      <c r="AC50" s="472">
        <v>1281721646</v>
      </c>
      <c r="AD50" s="472">
        <v>1180721646</v>
      </c>
      <c r="AE50" s="472" t="s">
        <v>570</v>
      </c>
      <c r="AF50" s="402" t="s">
        <v>244</v>
      </c>
      <c r="AG50" s="479" t="s">
        <v>538</v>
      </c>
    </row>
    <row r="51" spans="1:33" s="347" customFormat="1" ht="50.1" customHeight="1">
      <c r="A51" s="878"/>
      <c r="B51" s="855"/>
      <c r="C51" s="620"/>
      <c r="D51" s="863"/>
      <c r="E51" s="863"/>
      <c r="F51" s="863"/>
      <c r="G51" s="857"/>
      <c r="H51" s="802"/>
      <c r="I51" s="802"/>
      <c r="J51" s="802"/>
      <c r="K51" s="468" t="s">
        <v>485</v>
      </c>
      <c r="L51" s="402" t="s">
        <v>485</v>
      </c>
      <c r="M51" s="402" t="s">
        <v>485</v>
      </c>
      <c r="N51" s="402" t="s">
        <v>485</v>
      </c>
      <c r="O51" s="402" t="s">
        <v>485</v>
      </c>
      <c r="P51" s="402" t="s">
        <v>485</v>
      </c>
      <c r="Q51" s="402" t="s">
        <v>485</v>
      </c>
      <c r="R51" s="479" t="s">
        <v>485</v>
      </c>
      <c r="S51" s="858"/>
      <c r="T51" s="859"/>
      <c r="U51" s="620"/>
      <c r="V51" s="620"/>
      <c r="W51" s="620"/>
      <c r="X51" s="620"/>
      <c r="Y51" s="620"/>
      <c r="Z51" s="856"/>
      <c r="AA51" s="856"/>
      <c r="AB51" s="402" t="s">
        <v>119</v>
      </c>
      <c r="AC51" s="472">
        <v>60000000</v>
      </c>
      <c r="AD51" s="472">
        <v>161000000</v>
      </c>
      <c r="AE51" s="472" t="s">
        <v>571</v>
      </c>
      <c r="AF51" s="402" t="s">
        <v>244</v>
      </c>
      <c r="AG51" s="479" t="s">
        <v>538</v>
      </c>
    </row>
    <row r="52" spans="1:33" s="347" customFormat="1" ht="50.1" customHeight="1">
      <c r="A52" s="878"/>
      <c r="B52" s="855"/>
      <c r="C52" s="620"/>
      <c r="D52" s="863"/>
      <c r="E52" s="863"/>
      <c r="F52" s="863"/>
      <c r="G52" s="857"/>
      <c r="H52" s="802"/>
      <c r="I52" s="802"/>
      <c r="J52" s="802"/>
      <c r="K52" s="468" t="s">
        <v>485</v>
      </c>
      <c r="L52" s="402" t="s">
        <v>485</v>
      </c>
      <c r="M52" s="402" t="s">
        <v>485</v>
      </c>
      <c r="N52" s="402" t="s">
        <v>485</v>
      </c>
      <c r="O52" s="402" t="s">
        <v>485</v>
      </c>
      <c r="P52" s="402" t="s">
        <v>485</v>
      </c>
      <c r="Q52" s="402" t="s">
        <v>485</v>
      </c>
      <c r="R52" s="479" t="s">
        <v>485</v>
      </c>
      <c r="S52" s="858"/>
      <c r="T52" s="859"/>
      <c r="U52" s="402" t="s">
        <v>55</v>
      </c>
      <c r="V52" s="391">
        <v>4</v>
      </c>
      <c r="W52" s="391">
        <v>4</v>
      </c>
      <c r="X52" s="391" t="s">
        <v>485</v>
      </c>
      <c r="Y52" s="391" t="s">
        <v>7</v>
      </c>
      <c r="Z52" s="480">
        <v>44208</v>
      </c>
      <c r="AA52" s="480">
        <v>44561</v>
      </c>
      <c r="AB52" s="620" t="s">
        <v>12</v>
      </c>
      <c r="AC52" s="818">
        <v>770646705.5</v>
      </c>
      <c r="AD52" s="818">
        <v>770646705.5</v>
      </c>
      <c r="AE52" s="819" t="s">
        <v>485</v>
      </c>
      <c r="AF52" s="620" t="s">
        <v>114</v>
      </c>
      <c r="AG52" s="862" t="s">
        <v>538</v>
      </c>
    </row>
    <row r="53" spans="1:33" s="347" customFormat="1" ht="50.1" customHeight="1">
      <c r="A53" s="878"/>
      <c r="B53" s="855"/>
      <c r="C53" s="620"/>
      <c r="D53" s="863"/>
      <c r="E53" s="863"/>
      <c r="F53" s="863"/>
      <c r="G53" s="857"/>
      <c r="H53" s="802"/>
      <c r="I53" s="802"/>
      <c r="J53" s="802"/>
      <c r="K53" s="468" t="s">
        <v>485</v>
      </c>
      <c r="L53" s="402" t="s">
        <v>485</v>
      </c>
      <c r="M53" s="402" t="s">
        <v>485</v>
      </c>
      <c r="N53" s="402" t="s">
        <v>485</v>
      </c>
      <c r="O53" s="402" t="s">
        <v>485</v>
      </c>
      <c r="P53" s="402" t="s">
        <v>485</v>
      </c>
      <c r="Q53" s="402" t="s">
        <v>485</v>
      </c>
      <c r="R53" s="479" t="s">
        <v>485</v>
      </c>
      <c r="S53" s="858"/>
      <c r="T53" s="859"/>
      <c r="U53" s="402" t="s">
        <v>55</v>
      </c>
      <c r="V53" s="391">
        <v>2</v>
      </c>
      <c r="W53" s="391">
        <v>2</v>
      </c>
      <c r="X53" s="391" t="s">
        <v>485</v>
      </c>
      <c r="Y53" s="391" t="s">
        <v>9</v>
      </c>
      <c r="Z53" s="480">
        <v>44208</v>
      </c>
      <c r="AA53" s="480">
        <v>44561</v>
      </c>
      <c r="AB53" s="620"/>
      <c r="AC53" s="818"/>
      <c r="AD53" s="818"/>
      <c r="AE53" s="820"/>
      <c r="AF53" s="620"/>
      <c r="AG53" s="862"/>
    </row>
    <row r="54" spans="1:33" s="346" customFormat="1" ht="50.1" customHeight="1">
      <c r="A54" s="878"/>
      <c r="B54" s="881" t="s">
        <v>572</v>
      </c>
      <c r="C54" s="705" t="s">
        <v>573</v>
      </c>
      <c r="D54" s="869" t="s">
        <v>574</v>
      </c>
      <c r="E54" s="869">
        <v>4</v>
      </c>
      <c r="F54" s="869" t="s">
        <v>485</v>
      </c>
      <c r="G54" s="890" t="s">
        <v>575</v>
      </c>
      <c r="H54" s="802">
        <f>+AC54+AC55</f>
        <v>329274116</v>
      </c>
      <c r="I54" s="802">
        <f>+AD54+AD55</f>
        <v>329274116</v>
      </c>
      <c r="J54" s="802" t="s">
        <v>485</v>
      </c>
      <c r="K54" s="467" t="s">
        <v>485</v>
      </c>
      <c r="L54" s="459" t="s">
        <v>485</v>
      </c>
      <c r="M54" s="459" t="s">
        <v>485</v>
      </c>
      <c r="N54" s="459" t="s">
        <v>485</v>
      </c>
      <c r="O54" s="459" t="s">
        <v>485</v>
      </c>
      <c r="P54" s="459" t="s">
        <v>485</v>
      </c>
      <c r="Q54" s="459" t="s">
        <v>485</v>
      </c>
      <c r="R54" s="88" t="s">
        <v>485</v>
      </c>
      <c r="S54" s="238" t="s">
        <v>576</v>
      </c>
      <c r="T54" s="336" t="s">
        <v>577</v>
      </c>
      <c r="U54" s="459" t="s">
        <v>55</v>
      </c>
      <c r="V54" s="402">
        <v>4</v>
      </c>
      <c r="W54" s="402">
        <v>4</v>
      </c>
      <c r="X54" s="402" t="s">
        <v>485</v>
      </c>
      <c r="Y54" s="459" t="s">
        <v>7</v>
      </c>
      <c r="Z54" s="539">
        <v>44214</v>
      </c>
      <c r="AA54" s="539">
        <v>44561</v>
      </c>
      <c r="AB54" s="459" t="s">
        <v>12</v>
      </c>
      <c r="AC54" s="472">
        <v>164637058</v>
      </c>
      <c r="AD54" s="472">
        <v>164637058</v>
      </c>
      <c r="AE54" s="472" t="s">
        <v>485</v>
      </c>
      <c r="AF54" s="402" t="s">
        <v>244</v>
      </c>
      <c r="AG54" s="479" t="s">
        <v>538</v>
      </c>
    </row>
    <row r="55" spans="1:33" s="346" customFormat="1" ht="50.1" customHeight="1">
      <c r="A55" s="878"/>
      <c r="B55" s="881"/>
      <c r="C55" s="705"/>
      <c r="D55" s="869"/>
      <c r="E55" s="869"/>
      <c r="F55" s="869"/>
      <c r="G55" s="890"/>
      <c r="H55" s="802"/>
      <c r="I55" s="802"/>
      <c r="J55" s="802"/>
      <c r="K55" s="467" t="s">
        <v>485</v>
      </c>
      <c r="L55" s="459" t="s">
        <v>485</v>
      </c>
      <c r="M55" s="459" t="s">
        <v>485</v>
      </c>
      <c r="N55" s="459" t="s">
        <v>485</v>
      </c>
      <c r="O55" s="459" t="s">
        <v>485</v>
      </c>
      <c r="P55" s="459" t="s">
        <v>485</v>
      </c>
      <c r="Q55" s="459" t="s">
        <v>485</v>
      </c>
      <c r="R55" s="88" t="s">
        <v>485</v>
      </c>
      <c r="S55" s="238" t="s">
        <v>578</v>
      </c>
      <c r="T55" s="336" t="s">
        <v>579</v>
      </c>
      <c r="U55" s="459" t="s">
        <v>55</v>
      </c>
      <c r="V55" s="402">
        <v>4</v>
      </c>
      <c r="W55" s="402">
        <v>4</v>
      </c>
      <c r="X55" s="402" t="s">
        <v>485</v>
      </c>
      <c r="Y55" s="459" t="s">
        <v>7</v>
      </c>
      <c r="Z55" s="539">
        <v>44214</v>
      </c>
      <c r="AA55" s="539">
        <v>44561</v>
      </c>
      <c r="AB55" s="459" t="s">
        <v>12</v>
      </c>
      <c r="AC55" s="472">
        <v>164637058</v>
      </c>
      <c r="AD55" s="472">
        <v>164637058</v>
      </c>
      <c r="AE55" s="472" t="s">
        <v>485</v>
      </c>
      <c r="AF55" s="402" t="s">
        <v>244</v>
      </c>
      <c r="AG55" s="479" t="s">
        <v>538</v>
      </c>
    </row>
    <row r="56" spans="1:33" s="346" customFormat="1" ht="50.1" customHeight="1">
      <c r="A56" s="878"/>
      <c r="B56" s="881"/>
      <c r="C56" s="705"/>
      <c r="D56" s="869"/>
      <c r="E56" s="869"/>
      <c r="F56" s="869"/>
      <c r="G56" s="90" t="s">
        <v>580</v>
      </c>
      <c r="H56" s="436">
        <f>+AC56</f>
        <v>164637058</v>
      </c>
      <c r="I56" s="436">
        <f>+AD56</f>
        <v>164637058</v>
      </c>
      <c r="J56" s="436" t="s">
        <v>485</v>
      </c>
      <c r="K56" s="467" t="s">
        <v>485</v>
      </c>
      <c r="L56" s="459" t="s">
        <v>485</v>
      </c>
      <c r="M56" s="459" t="s">
        <v>485</v>
      </c>
      <c r="N56" s="459" t="s">
        <v>485</v>
      </c>
      <c r="O56" s="459" t="s">
        <v>485</v>
      </c>
      <c r="P56" s="459" t="s">
        <v>485</v>
      </c>
      <c r="Q56" s="459" t="s">
        <v>485</v>
      </c>
      <c r="R56" s="88" t="s">
        <v>485</v>
      </c>
      <c r="S56" s="238" t="s">
        <v>580</v>
      </c>
      <c r="T56" s="336" t="s">
        <v>581</v>
      </c>
      <c r="U56" s="459" t="s">
        <v>55</v>
      </c>
      <c r="V56" s="402">
        <v>4</v>
      </c>
      <c r="W56" s="402">
        <v>4</v>
      </c>
      <c r="X56" s="402" t="s">
        <v>485</v>
      </c>
      <c r="Y56" s="459" t="s">
        <v>7</v>
      </c>
      <c r="Z56" s="539">
        <v>44214</v>
      </c>
      <c r="AA56" s="539">
        <v>44561</v>
      </c>
      <c r="AB56" s="459" t="s">
        <v>12</v>
      </c>
      <c r="AC56" s="472">
        <v>164637058</v>
      </c>
      <c r="AD56" s="472">
        <v>164637058</v>
      </c>
      <c r="AE56" s="472" t="s">
        <v>485</v>
      </c>
      <c r="AF56" s="402" t="s">
        <v>244</v>
      </c>
      <c r="AG56" s="479" t="s">
        <v>538</v>
      </c>
    </row>
    <row r="57" spans="1:33" s="346" customFormat="1" ht="50.1" customHeight="1">
      <c r="A57" s="878"/>
      <c r="B57" s="881" t="s">
        <v>582</v>
      </c>
      <c r="C57" s="705" t="s">
        <v>583</v>
      </c>
      <c r="D57" s="869" t="s">
        <v>584</v>
      </c>
      <c r="E57" s="869">
        <v>5</v>
      </c>
      <c r="F57" s="869" t="s">
        <v>485</v>
      </c>
      <c r="G57" s="471" t="s">
        <v>585</v>
      </c>
      <c r="H57" s="436">
        <f>+AC57</f>
        <v>138053500</v>
      </c>
      <c r="I57" s="436">
        <f>+AD57</f>
        <v>138053500</v>
      </c>
      <c r="J57" s="436" t="s">
        <v>485</v>
      </c>
      <c r="K57" s="467" t="s">
        <v>485</v>
      </c>
      <c r="L57" s="459" t="s">
        <v>485</v>
      </c>
      <c r="M57" s="459" t="s">
        <v>485</v>
      </c>
      <c r="N57" s="459" t="s">
        <v>485</v>
      </c>
      <c r="O57" s="459" t="s">
        <v>485</v>
      </c>
      <c r="P57" s="459" t="s">
        <v>485</v>
      </c>
      <c r="Q57" s="459" t="s">
        <v>485</v>
      </c>
      <c r="R57" s="88" t="s">
        <v>485</v>
      </c>
      <c r="S57" s="238" t="s">
        <v>586</v>
      </c>
      <c r="T57" s="503" t="s">
        <v>587</v>
      </c>
      <c r="U57" s="459" t="s">
        <v>55</v>
      </c>
      <c r="V57" s="402">
        <v>4</v>
      </c>
      <c r="W57" s="402">
        <v>4</v>
      </c>
      <c r="X57" s="402" t="s">
        <v>485</v>
      </c>
      <c r="Y57" s="459" t="s">
        <v>7</v>
      </c>
      <c r="Z57" s="539">
        <v>44228</v>
      </c>
      <c r="AA57" s="539">
        <v>44561</v>
      </c>
      <c r="AB57" s="459" t="s">
        <v>12</v>
      </c>
      <c r="AC57" s="472">
        <v>138053500</v>
      </c>
      <c r="AD57" s="472">
        <v>138053500</v>
      </c>
      <c r="AE57" s="472" t="s">
        <v>485</v>
      </c>
      <c r="AF57" s="402" t="s">
        <v>244</v>
      </c>
      <c r="AG57" s="88" t="s">
        <v>498</v>
      </c>
    </row>
    <row r="58" spans="1:33" s="346" customFormat="1" ht="50.1" customHeight="1">
      <c r="A58" s="878"/>
      <c r="B58" s="881"/>
      <c r="C58" s="705"/>
      <c r="D58" s="869"/>
      <c r="E58" s="869"/>
      <c r="F58" s="869"/>
      <c r="G58" s="883" t="s">
        <v>588</v>
      </c>
      <c r="H58" s="802">
        <f>+AC58+AC60</f>
        <v>896829385</v>
      </c>
      <c r="I58" s="802">
        <f>+AD58+AD60</f>
        <v>896829385</v>
      </c>
      <c r="J58" s="802" t="s">
        <v>485</v>
      </c>
      <c r="K58" s="467" t="s">
        <v>485</v>
      </c>
      <c r="L58" s="459" t="s">
        <v>485</v>
      </c>
      <c r="M58" s="459" t="s">
        <v>485</v>
      </c>
      <c r="N58" s="459" t="s">
        <v>485</v>
      </c>
      <c r="O58" s="459" t="s">
        <v>485</v>
      </c>
      <c r="P58" s="459" t="s">
        <v>485</v>
      </c>
      <c r="Q58" s="459" t="s">
        <v>485</v>
      </c>
      <c r="R58" s="88" t="s">
        <v>485</v>
      </c>
      <c r="S58" s="238" t="s">
        <v>589</v>
      </c>
      <c r="T58" s="503" t="s">
        <v>590</v>
      </c>
      <c r="U58" s="459" t="s">
        <v>55</v>
      </c>
      <c r="V58" s="402">
        <v>5</v>
      </c>
      <c r="W58" s="402">
        <v>5</v>
      </c>
      <c r="X58" s="402" t="s">
        <v>485</v>
      </c>
      <c r="Y58" s="459" t="s">
        <v>7</v>
      </c>
      <c r="Z58" s="539">
        <v>44214</v>
      </c>
      <c r="AA58" s="539">
        <v>44561</v>
      </c>
      <c r="AB58" s="705" t="s">
        <v>12</v>
      </c>
      <c r="AC58" s="818">
        <v>685981188</v>
      </c>
      <c r="AD58" s="819">
        <v>685981188</v>
      </c>
      <c r="AE58" s="819" t="s">
        <v>485</v>
      </c>
      <c r="AF58" s="620" t="s">
        <v>244</v>
      </c>
      <c r="AG58" s="88" t="s">
        <v>498</v>
      </c>
    </row>
    <row r="59" spans="1:33" s="346" customFormat="1" ht="50.1" customHeight="1">
      <c r="A59" s="878"/>
      <c r="B59" s="881"/>
      <c r="C59" s="705"/>
      <c r="D59" s="869"/>
      <c r="E59" s="869"/>
      <c r="F59" s="869"/>
      <c r="G59" s="883"/>
      <c r="H59" s="802"/>
      <c r="I59" s="802"/>
      <c r="J59" s="802"/>
      <c r="K59" s="467" t="s">
        <v>485</v>
      </c>
      <c r="L59" s="459" t="s">
        <v>485</v>
      </c>
      <c r="M59" s="459" t="s">
        <v>485</v>
      </c>
      <c r="N59" s="459" t="s">
        <v>485</v>
      </c>
      <c r="O59" s="459" t="s">
        <v>485</v>
      </c>
      <c r="P59" s="459" t="s">
        <v>485</v>
      </c>
      <c r="Q59" s="459" t="s">
        <v>485</v>
      </c>
      <c r="R59" s="88" t="s">
        <v>485</v>
      </c>
      <c r="S59" s="238" t="s">
        <v>591</v>
      </c>
      <c r="T59" s="503" t="s">
        <v>592</v>
      </c>
      <c r="U59" s="459" t="s">
        <v>55</v>
      </c>
      <c r="V59" s="402">
        <v>24</v>
      </c>
      <c r="W59" s="402">
        <v>24</v>
      </c>
      <c r="X59" s="402" t="s">
        <v>485</v>
      </c>
      <c r="Y59" s="459" t="s">
        <v>5</v>
      </c>
      <c r="Z59" s="539">
        <v>44214</v>
      </c>
      <c r="AA59" s="539">
        <v>44561</v>
      </c>
      <c r="AB59" s="705"/>
      <c r="AC59" s="818">
        <v>0</v>
      </c>
      <c r="AD59" s="820"/>
      <c r="AE59" s="820"/>
      <c r="AF59" s="620"/>
      <c r="AG59" s="88" t="s">
        <v>498</v>
      </c>
    </row>
    <row r="60" spans="1:33" s="346" customFormat="1" ht="72.75" customHeight="1">
      <c r="A60" s="878"/>
      <c r="B60" s="881"/>
      <c r="C60" s="705"/>
      <c r="D60" s="869"/>
      <c r="E60" s="869"/>
      <c r="F60" s="869"/>
      <c r="G60" s="883"/>
      <c r="H60" s="802"/>
      <c r="I60" s="802"/>
      <c r="J60" s="802"/>
      <c r="K60" s="467" t="s">
        <v>485</v>
      </c>
      <c r="L60" s="459" t="s">
        <v>485</v>
      </c>
      <c r="M60" s="459" t="s">
        <v>485</v>
      </c>
      <c r="N60" s="459" t="s">
        <v>485</v>
      </c>
      <c r="O60" s="459" t="s">
        <v>485</v>
      </c>
      <c r="P60" s="459" t="s">
        <v>485</v>
      </c>
      <c r="Q60" s="459" t="s">
        <v>485</v>
      </c>
      <c r="R60" s="88" t="s">
        <v>485</v>
      </c>
      <c r="S60" s="238" t="s">
        <v>593</v>
      </c>
      <c r="T60" s="503" t="s">
        <v>594</v>
      </c>
      <c r="U60" s="459" t="s">
        <v>595</v>
      </c>
      <c r="V60" s="92">
        <v>0.6</v>
      </c>
      <c r="W60" s="92">
        <v>0.6</v>
      </c>
      <c r="X60" s="92" t="s">
        <v>485</v>
      </c>
      <c r="Y60" s="459" t="s">
        <v>5</v>
      </c>
      <c r="Z60" s="539">
        <v>44214</v>
      </c>
      <c r="AA60" s="539">
        <v>44561</v>
      </c>
      <c r="AB60" s="459" t="s">
        <v>12</v>
      </c>
      <c r="AC60" s="472">
        <v>210848197</v>
      </c>
      <c r="AD60" s="472">
        <v>210848197</v>
      </c>
      <c r="AE60" s="472" t="s">
        <v>485</v>
      </c>
      <c r="AF60" s="402" t="s">
        <v>244</v>
      </c>
      <c r="AG60" s="88" t="s">
        <v>498</v>
      </c>
    </row>
    <row r="61" spans="1:33" s="346" customFormat="1" ht="50.1" customHeight="1">
      <c r="A61" s="880"/>
      <c r="B61" s="882"/>
      <c r="C61" s="861"/>
      <c r="D61" s="870"/>
      <c r="E61" s="870"/>
      <c r="F61" s="870"/>
      <c r="G61" s="91" t="s">
        <v>596</v>
      </c>
      <c r="H61" s="87">
        <f>+AC61</f>
        <v>145948913</v>
      </c>
      <c r="I61" s="87">
        <f>+AD61</f>
        <v>145948913</v>
      </c>
      <c r="J61" s="87" t="s">
        <v>485</v>
      </c>
      <c r="K61" s="469" t="s">
        <v>485</v>
      </c>
      <c r="L61" s="477" t="s">
        <v>485</v>
      </c>
      <c r="M61" s="477" t="s">
        <v>485</v>
      </c>
      <c r="N61" s="477" t="s">
        <v>485</v>
      </c>
      <c r="O61" s="477" t="s">
        <v>485</v>
      </c>
      <c r="P61" s="477" t="s">
        <v>485</v>
      </c>
      <c r="Q61" s="477" t="s">
        <v>485</v>
      </c>
      <c r="R61" s="89" t="s">
        <v>485</v>
      </c>
      <c r="S61" s="339" t="s">
        <v>597</v>
      </c>
      <c r="T61" s="338" t="s">
        <v>598</v>
      </c>
      <c r="U61" s="477" t="s">
        <v>55</v>
      </c>
      <c r="V61" s="403">
        <v>5</v>
      </c>
      <c r="W61" s="403">
        <v>5</v>
      </c>
      <c r="X61" s="403" t="s">
        <v>485</v>
      </c>
      <c r="Y61" s="477" t="s">
        <v>7</v>
      </c>
      <c r="Z61" s="94">
        <v>44228</v>
      </c>
      <c r="AA61" s="94">
        <v>44561</v>
      </c>
      <c r="AB61" s="477" t="s">
        <v>12</v>
      </c>
      <c r="AC61" s="35">
        <v>145948913</v>
      </c>
      <c r="AD61" s="35">
        <v>145948913</v>
      </c>
      <c r="AE61" s="35" t="s">
        <v>485</v>
      </c>
      <c r="AF61" s="403" t="s">
        <v>244</v>
      </c>
      <c r="AG61" s="89" t="s">
        <v>498</v>
      </c>
    </row>
    <row r="62" spans="1:33" ht="22.5" customHeight="1">
      <c r="H62" s="86">
        <f>+SUM(H13:H61)</f>
        <v>27070315242</v>
      </c>
      <c r="I62" s="86">
        <f>+SUM(I13:I61)</f>
        <v>25368003492.5</v>
      </c>
      <c r="J62" s="86"/>
      <c r="K62" s="465"/>
      <c r="L62" s="465"/>
      <c r="M62" s="465"/>
      <c r="N62" s="465"/>
      <c r="O62" s="465"/>
      <c r="P62" s="465"/>
      <c r="Q62" s="465"/>
      <c r="R62" s="465"/>
      <c r="T62" s="465"/>
      <c r="U62" s="465"/>
      <c r="V62" s="465"/>
      <c r="W62" s="465"/>
      <c r="X62" s="465"/>
      <c r="Y62" s="465"/>
      <c r="Z62" s="465"/>
      <c r="AA62" s="465"/>
      <c r="AC62" s="86">
        <f>+SUM(AC13:AC61)</f>
        <v>27070315242</v>
      </c>
      <c r="AD62" s="345">
        <f>+SUM(AD13:AD61)</f>
        <v>25534003492.5</v>
      </c>
      <c r="AE62" s="86"/>
      <c r="AF62" s="465"/>
      <c r="AG62" s="465"/>
    </row>
    <row r="68" spans="29:31">
      <c r="AC68" s="84"/>
      <c r="AD68" s="84"/>
      <c r="AE68" s="84"/>
    </row>
    <row r="70" spans="29:31">
      <c r="AC70" s="85"/>
      <c r="AD70" s="85"/>
      <c r="AE70" s="85"/>
    </row>
  </sheetData>
  <autoFilter ref="A12:AJ62" xr:uid="{00000000-0009-0000-0000-000003000000}"/>
  <mergeCells count="179">
    <mergeCell ref="G40:G46"/>
    <mergeCell ref="H40:H46"/>
    <mergeCell ref="E54:E56"/>
    <mergeCell ref="C24:C37"/>
    <mergeCell ref="C7:H7"/>
    <mergeCell ref="A8:B8"/>
    <mergeCell ref="A9:B9"/>
    <mergeCell ref="C9:H9"/>
    <mergeCell ref="E24:E37"/>
    <mergeCell ref="F24:F37"/>
    <mergeCell ref="G54:G55"/>
    <mergeCell ref="D54:D56"/>
    <mergeCell ref="C13:C23"/>
    <mergeCell ref="D13:D23"/>
    <mergeCell ref="E13:E23"/>
    <mergeCell ref="F13:F23"/>
    <mergeCell ref="S6:AG9"/>
    <mergeCell ref="C8:H8"/>
    <mergeCell ref="D57:D61"/>
    <mergeCell ref="A5:B5"/>
    <mergeCell ref="C5:H5"/>
    <mergeCell ref="A6:B6"/>
    <mergeCell ref="C6:H6"/>
    <mergeCell ref="A7:B7"/>
    <mergeCell ref="B38:B53"/>
    <mergeCell ref="C38:C53"/>
    <mergeCell ref="A11:H11"/>
    <mergeCell ref="A13:A61"/>
    <mergeCell ref="G33:G37"/>
    <mergeCell ref="H48:H53"/>
    <mergeCell ref="H38:H39"/>
    <mergeCell ref="H33:H37"/>
    <mergeCell ref="B57:B61"/>
    <mergeCell ref="C54:C56"/>
    <mergeCell ref="B54:B56"/>
    <mergeCell ref="G58:G60"/>
    <mergeCell ref="F54:F56"/>
    <mergeCell ref="E57:E61"/>
    <mergeCell ref="F57:F61"/>
    <mergeCell ref="B13:B23"/>
    <mergeCell ref="U34:U35"/>
    <mergeCell ref="U36:U37"/>
    <mergeCell ref="I33:I37"/>
    <mergeCell ref="AC24:AC25"/>
    <mergeCell ref="K11:R11"/>
    <mergeCell ref="S49:S53"/>
    <mergeCell ref="T50:T53"/>
    <mergeCell ref="A1:A3"/>
    <mergeCell ref="B1:C1"/>
    <mergeCell ref="D24:D37"/>
    <mergeCell ref="E38:E53"/>
    <mergeCell ref="B3:C3"/>
    <mergeCell ref="D3:AA3"/>
    <mergeCell ref="AB3:AC3"/>
    <mergeCell ref="T16:T20"/>
    <mergeCell ref="U16:U20"/>
    <mergeCell ref="V19:V20"/>
    <mergeCell ref="I38:I39"/>
    <mergeCell ref="I48:I53"/>
    <mergeCell ref="T13:T15"/>
    <mergeCell ref="U13:U15"/>
    <mergeCell ref="D1:AA1"/>
    <mergeCell ref="D38:D53"/>
    <mergeCell ref="F38:F53"/>
    <mergeCell ref="AB1:AC1"/>
    <mergeCell ref="AH1:AJ1"/>
    <mergeCell ref="B2:C2"/>
    <mergeCell ref="D2:AA2"/>
    <mergeCell ref="AB2:AC2"/>
    <mergeCell ref="AH2:AJ2"/>
    <mergeCell ref="I54:I55"/>
    <mergeCell ref="I58:I60"/>
    <mergeCell ref="J33:J37"/>
    <mergeCell ref="J38:J39"/>
    <mergeCell ref="J48:J53"/>
    <mergeCell ref="J54:J55"/>
    <mergeCell ref="AC58:AC59"/>
    <mergeCell ref="H54:H55"/>
    <mergeCell ref="H58:H60"/>
    <mergeCell ref="C57:C61"/>
    <mergeCell ref="S16:S20"/>
    <mergeCell ref="AG36:AG37"/>
    <mergeCell ref="AG52:AG53"/>
    <mergeCell ref="S11:AG11"/>
    <mergeCell ref="G48:G53"/>
    <mergeCell ref="V34:V35"/>
    <mergeCell ref="Y34:Y35"/>
    <mergeCell ref="AC36:AC37"/>
    <mergeCell ref="I40:I46"/>
    <mergeCell ref="J40:J46"/>
    <mergeCell ref="AH3:AJ3"/>
    <mergeCell ref="AF58:AF59"/>
    <mergeCell ref="B24:B37"/>
    <mergeCell ref="AF36:AF37"/>
    <mergeCell ref="AF42:AF44"/>
    <mergeCell ref="AF52:AF53"/>
    <mergeCell ref="AB52:AB53"/>
    <mergeCell ref="AC52:AC53"/>
    <mergeCell ref="AA34:AA35"/>
    <mergeCell ref="AA36:AA37"/>
    <mergeCell ref="Z36:Z37"/>
    <mergeCell ref="Y36:Y37"/>
    <mergeCell ref="Z34:Z35"/>
    <mergeCell ref="AB42:AB44"/>
    <mergeCell ref="AA50:AA51"/>
    <mergeCell ref="Z50:Z51"/>
    <mergeCell ref="G38:G39"/>
    <mergeCell ref="S33:S37"/>
    <mergeCell ref="AB24:AB25"/>
    <mergeCell ref="AB36:AB37"/>
    <mergeCell ref="T33:T37"/>
    <mergeCell ref="V36:V37"/>
    <mergeCell ref="V16:V17"/>
    <mergeCell ref="W16:W17"/>
    <mergeCell ref="X16:X17"/>
    <mergeCell ref="Y16:Y17"/>
    <mergeCell ref="Z16:Z17"/>
    <mergeCell ref="AA16:AA17"/>
    <mergeCell ref="H13:H21"/>
    <mergeCell ref="I13:I21"/>
    <mergeCell ref="J13:J21"/>
    <mergeCell ref="S13:S15"/>
    <mergeCell ref="J58:J60"/>
    <mergeCell ref="AE19:AE20"/>
    <mergeCell ref="W19:W20"/>
    <mergeCell ref="G29:G32"/>
    <mergeCell ref="H29:H32"/>
    <mergeCell ref="I29:I32"/>
    <mergeCell ref="J29:J32"/>
    <mergeCell ref="G24:G28"/>
    <mergeCell ref="H24:H28"/>
    <mergeCell ref="J24:J28"/>
    <mergeCell ref="S26:S28"/>
    <mergeCell ref="G13:G21"/>
    <mergeCell ref="W34:W35"/>
    <mergeCell ref="X34:X35"/>
    <mergeCell ref="W36:W37"/>
    <mergeCell ref="X36:X37"/>
    <mergeCell ref="AD36:AD37"/>
    <mergeCell ref="AA44:AA45"/>
    <mergeCell ref="AE36:AE37"/>
    <mergeCell ref="S38:S39"/>
    <mergeCell ref="T38:T39"/>
    <mergeCell ref="U38:U39"/>
    <mergeCell ref="AB58:AB59"/>
    <mergeCell ref="AA19:AA20"/>
    <mergeCell ref="AG24:AG25"/>
    <mergeCell ref="I24:I28"/>
    <mergeCell ref="AF24:AF25"/>
    <mergeCell ref="T30:T32"/>
    <mergeCell ref="U30:U32"/>
    <mergeCell ref="S29:S32"/>
    <mergeCell ref="X19:X20"/>
    <mergeCell ref="Y19:Y20"/>
    <mergeCell ref="Z19:Z20"/>
    <mergeCell ref="AD24:AD25"/>
    <mergeCell ref="AE24:AE25"/>
    <mergeCell ref="T26:T28"/>
    <mergeCell ref="U26:U28"/>
    <mergeCell ref="AD42:AD44"/>
    <mergeCell ref="AC42:AC44"/>
    <mergeCell ref="AD58:AD59"/>
    <mergeCell ref="AE58:AE59"/>
    <mergeCell ref="S44:S45"/>
    <mergeCell ref="T44:T45"/>
    <mergeCell ref="U44:U45"/>
    <mergeCell ref="V44:V45"/>
    <mergeCell ref="W44:W45"/>
    <mergeCell ref="X44:X45"/>
    <mergeCell ref="Y44:Y45"/>
    <mergeCell ref="Z44:Z45"/>
    <mergeCell ref="AE42:AE44"/>
    <mergeCell ref="W50:W51"/>
    <mergeCell ref="X50:X51"/>
    <mergeCell ref="AD52:AD53"/>
    <mergeCell ref="AE52:AE53"/>
    <mergeCell ref="Y50:Y51"/>
    <mergeCell ref="V50:V51"/>
    <mergeCell ref="U50:U51"/>
  </mergeCells>
  <conditionalFormatting sqref="S54:S56">
    <cfRule type="duplicateValues" dxfId="3" priority="1"/>
  </conditionalFormatting>
  <conditionalFormatting sqref="G38:G39">
    <cfRule type="duplicateValues" dxfId="2" priority="2"/>
  </conditionalFormatting>
  <conditionalFormatting sqref="G40">
    <cfRule type="duplicateValues" dxfId="1" priority="3"/>
  </conditionalFormatting>
  <conditionalFormatting sqref="G47:G49 G33 G1:G8 G29 G54 G13 G56:G1048576 G22:G24 G10:G11">
    <cfRule type="duplicateValues" dxfId="0" priority="4"/>
  </conditionalFormatting>
  <pageMargins left="0.7" right="0.7" top="0.75" bottom="0.75" header="0.3" footer="0.3"/>
  <pageSetup scale="21"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30"/>
  <sheetViews>
    <sheetView zoomScaleNormal="100" workbookViewId="0">
      <selection activeCell="A14" sqref="A14:A15"/>
    </sheetView>
  </sheetViews>
  <sheetFormatPr defaultColWidth="8.85546875" defaultRowHeight="12.75"/>
  <cols>
    <col min="1" max="1" width="25" style="17" customWidth="1"/>
    <col min="2" max="2" width="16.28515625" style="17" customWidth="1"/>
    <col min="3" max="3" width="20.42578125" style="17" customWidth="1"/>
    <col min="4" max="4" width="18.28515625" style="61" customWidth="1"/>
    <col min="5" max="5" width="18.28515625" style="181" customWidth="1"/>
    <col min="6" max="6" width="35.42578125" style="18" customWidth="1"/>
    <col min="7" max="8" width="22.42578125" style="17" customWidth="1"/>
    <col min="9" max="9" width="71.85546875" style="17" customWidth="1"/>
    <col min="10" max="11" width="18.42578125" style="17" customWidth="1"/>
    <col min="12" max="17" width="13.85546875" style="17" customWidth="1"/>
    <col min="18" max="18" width="45.140625" style="18" customWidth="1"/>
    <col min="19" max="19" width="38.42578125" style="20" customWidth="1"/>
    <col min="20" max="20" width="14.140625" style="20" customWidth="1"/>
    <col min="21" max="21" width="11.85546875" style="20" customWidth="1"/>
    <col min="22" max="22" width="11.85546875" style="182" customWidth="1"/>
    <col min="23" max="23" width="52.42578125" style="182" customWidth="1"/>
    <col min="24" max="24" width="20.42578125" style="20" customWidth="1"/>
    <col min="25" max="25" width="17.28515625" style="158" customWidth="1"/>
    <col min="26" max="26" width="13.7109375" style="158" customWidth="1"/>
    <col min="27" max="27" width="21.140625" style="20" customWidth="1"/>
    <col min="28" max="29" width="26.28515625" style="157" customWidth="1"/>
    <col min="30" max="30" width="60.7109375" style="157" customWidth="1"/>
    <col min="31" max="31" width="19.85546875" style="20" customWidth="1"/>
    <col min="32" max="32" width="22.7109375" style="61" customWidth="1"/>
    <col min="33" max="33" width="10" style="17" customWidth="1"/>
    <col min="34" max="37" width="9.42578125" style="17" customWidth="1"/>
    <col min="38" max="16384" width="8.85546875" style="17"/>
  </cols>
  <sheetData>
    <row r="1" spans="1:45" s="106" customFormat="1" ht="15.75">
      <c r="A1" s="923"/>
      <c r="B1" s="924"/>
      <c r="C1" s="605" t="s">
        <v>57</v>
      </c>
      <c r="D1" s="607"/>
      <c r="E1" s="409"/>
      <c r="F1" s="933" t="s">
        <v>599</v>
      </c>
      <c r="G1" s="933"/>
      <c r="H1" s="933"/>
      <c r="I1" s="933"/>
      <c r="J1" s="933"/>
      <c r="K1" s="933"/>
      <c r="L1" s="933"/>
      <c r="M1" s="933"/>
      <c r="N1" s="933"/>
      <c r="O1" s="933"/>
      <c r="P1" s="933"/>
      <c r="Q1" s="933"/>
      <c r="R1" s="933"/>
      <c r="S1" s="933"/>
      <c r="T1" s="933"/>
      <c r="U1" s="933"/>
      <c r="V1" s="933"/>
      <c r="W1" s="933"/>
      <c r="X1" s="933"/>
      <c r="Y1" s="933"/>
      <c r="Z1" s="584" t="s">
        <v>59</v>
      </c>
      <c r="AA1" s="584"/>
      <c r="AB1" s="588" t="s">
        <v>60</v>
      </c>
      <c r="AC1" s="589"/>
      <c r="AD1" s="589"/>
      <c r="AE1" s="589"/>
      <c r="AF1" s="590"/>
      <c r="AO1" s="922"/>
      <c r="AP1" s="922"/>
      <c r="AQ1" s="817"/>
      <c r="AR1" s="817"/>
      <c r="AS1" s="817"/>
    </row>
    <row r="2" spans="1:45" s="106" customFormat="1" ht="15.75">
      <c r="A2" s="925"/>
      <c r="B2" s="926"/>
      <c r="C2" s="605" t="s">
        <v>61</v>
      </c>
      <c r="D2" s="607"/>
      <c r="E2" s="409"/>
      <c r="F2" s="929" t="s">
        <v>62</v>
      </c>
      <c r="G2" s="929"/>
      <c r="H2" s="929"/>
      <c r="I2" s="929"/>
      <c r="J2" s="929"/>
      <c r="K2" s="929"/>
      <c r="L2" s="929"/>
      <c r="M2" s="929"/>
      <c r="N2" s="929"/>
      <c r="O2" s="929"/>
      <c r="P2" s="929"/>
      <c r="Q2" s="929"/>
      <c r="R2" s="929"/>
      <c r="S2" s="929"/>
      <c r="T2" s="929"/>
      <c r="U2" s="929"/>
      <c r="V2" s="929"/>
      <c r="W2" s="929"/>
      <c r="X2" s="929"/>
      <c r="Y2" s="929"/>
      <c r="Z2" s="584" t="s">
        <v>63</v>
      </c>
      <c r="AA2" s="584"/>
      <c r="AB2" s="588">
        <v>1</v>
      </c>
      <c r="AC2" s="589"/>
      <c r="AD2" s="589"/>
      <c r="AE2" s="589"/>
      <c r="AF2" s="590"/>
      <c r="AO2" s="922"/>
      <c r="AP2" s="922"/>
      <c r="AQ2" s="811"/>
      <c r="AR2" s="811"/>
      <c r="AS2" s="811"/>
    </row>
    <row r="3" spans="1:45" s="106" customFormat="1" ht="15.75">
      <c r="A3" s="927"/>
      <c r="B3" s="928"/>
      <c r="C3" s="605" t="s">
        <v>64</v>
      </c>
      <c r="D3" s="607"/>
      <c r="E3" s="409"/>
      <c r="F3" s="929" t="s">
        <v>199</v>
      </c>
      <c r="G3" s="929"/>
      <c r="H3" s="929"/>
      <c r="I3" s="929"/>
      <c r="J3" s="929"/>
      <c r="K3" s="929"/>
      <c r="L3" s="929"/>
      <c r="M3" s="929"/>
      <c r="N3" s="929"/>
      <c r="O3" s="929"/>
      <c r="P3" s="929"/>
      <c r="Q3" s="929"/>
      <c r="R3" s="929"/>
      <c r="S3" s="929"/>
      <c r="T3" s="929"/>
      <c r="U3" s="929"/>
      <c r="V3" s="929"/>
      <c r="W3" s="929"/>
      <c r="X3" s="929"/>
      <c r="Y3" s="929"/>
      <c r="Z3" s="584" t="s">
        <v>66</v>
      </c>
      <c r="AA3" s="584"/>
      <c r="AB3" s="930">
        <v>43761</v>
      </c>
      <c r="AC3" s="931"/>
      <c r="AD3" s="931"/>
      <c r="AE3" s="931"/>
      <c r="AF3" s="932"/>
      <c r="AO3" s="922"/>
      <c r="AP3" s="922"/>
      <c r="AQ3" s="813"/>
      <c r="AR3" s="811"/>
      <c r="AS3" s="811"/>
    </row>
    <row r="4" spans="1:45">
      <c r="A4" s="36"/>
      <c r="B4" s="36"/>
      <c r="C4" s="36"/>
      <c r="D4" s="36"/>
      <c r="E4" s="36"/>
      <c r="F4" s="75"/>
      <c r="G4" s="36"/>
      <c r="H4" s="36"/>
      <c r="I4" s="36"/>
      <c r="J4" s="36"/>
      <c r="K4" s="36"/>
      <c r="L4" s="36"/>
      <c r="M4" s="36"/>
      <c r="N4" s="36"/>
      <c r="O4" s="36"/>
      <c r="P4" s="36"/>
      <c r="Q4" s="36"/>
      <c r="R4" s="36"/>
      <c r="S4" s="36"/>
      <c r="T4" s="36"/>
      <c r="U4" s="36"/>
      <c r="V4" s="36"/>
      <c r="W4" s="36"/>
      <c r="X4" s="36"/>
      <c r="Y4" s="156"/>
      <c r="Z4" s="156"/>
      <c r="AA4" s="36"/>
      <c r="AE4" s="465"/>
      <c r="AF4" s="36"/>
      <c r="AG4" s="36"/>
      <c r="AH4" s="36"/>
      <c r="AI4" s="36"/>
      <c r="AJ4" s="36"/>
      <c r="AK4" s="36"/>
      <c r="AL4" s="36"/>
      <c r="AM4" s="36"/>
    </row>
    <row r="5" spans="1:45">
      <c r="A5" s="569" t="s">
        <v>67</v>
      </c>
      <c r="B5" s="570"/>
      <c r="C5" s="871">
        <v>2021</v>
      </c>
      <c r="D5" s="871"/>
      <c r="E5" s="871"/>
      <c r="F5" s="871"/>
      <c r="G5" s="871"/>
      <c r="H5" s="56"/>
      <c r="I5" s="56"/>
      <c r="J5" s="133"/>
      <c r="K5" s="133"/>
      <c r="L5" s="133"/>
      <c r="M5" s="133"/>
      <c r="N5" s="133"/>
      <c r="O5" s="133"/>
      <c r="P5" s="133"/>
      <c r="Q5" s="133"/>
      <c r="R5" s="36"/>
      <c r="S5" s="36"/>
      <c r="T5" s="36"/>
      <c r="U5" s="36"/>
      <c r="V5" s="36"/>
      <c r="W5" s="36"/>
      <c r="X5" s="36"/>
      <c r="Y5" s="156"/>
      <c r="Z5" s="156"/>
      <c r="AA5" s="36"/>
      <c r="AE5" s="465"/>
      <c r="AF5" s="36"/>
      <c r="AG5" s="36"/>
      <c r="AH5" s="36"/>
      <c r="AI5" s="36"/>
      <c r="AJ5" s="36"/>
      <c r="AK5" s="36"/>
      <c r="AL5" s="36"/>
      <c r="AM5" s="36"/>
    </row>
    <row r="6" spans="1:45">
      <c r="A6" s="569" t="s">
        <v>68</v>
      </c>
      <c r="B6" s="570"/>
      <c r="C6" s="579" t="s">
        <v>600</v>
      </c>
      <c r="D6" s="579"/>
      <c r="E6" s="579"/>
      <c r="F6" s="579"/>
      <c r="G6" s="579"/>
      <c r="H6" s="174"/>
      <c r="I6" s="174"/>
      <c r="J6" s="133"/>
      <c r="K6" s="133"/>
      <c r="L6" s="133"/>
      <c r="M6" s="133"/>
      <c r="N6" s="133"/>
      <c r="O6" s="133"/>
      <c r="P6" s="133"/>
      <c r="Q6" s="133"/>
      <c r="R6" s="603"/>
      <c r="S6" s="603"/>
      <c r="T6" s="603"/>
      <c r="U6" s="603"/>
      <c r="V6" s="603"/>
      <c r="W6" s="603"/>
      <c r="X6" s="603"/>
      <c r="Y6" s="603"/>
      <c r="Z6" s="603"/>
      <c r="AA6" s="603"/>
      <c r="AB6" s="603"/>
      <c r="AC6" s="603"/>
      <c r="AD6" s="603"/>
      <c r="AE6" s="603"/>
      <c r="AF6" s="603"/>
      <c r="AG6" s="64"/>
      <c r="AH6" s="64"/>
      <c r="AI6" s="64"/>
      <c r="AJ6" s="64"/>
      <c r="AK6" s="64"/>
      <c r="AL6" s="64"/>
      <c r="AM6" s="64"/>
    </row>
    <row r="7" spans="1:45">
      <c r="A7" s="569" t="s">
        <v>70</v>
      </c>
      <c r="B7" s="570"/>
      <c r="C7" s="579" t="s">
        <v>601</v>
      </c>
      <c r="D7" s="579"/>
      <c r="E7" s="579"/>
      <c r="F7" s="579"/>
      <c r="G7" s="579"/>
      <c r="H7" s="174"/>
      <c r="I7" s="174"/>
      <c r="J7" s="133"/>
      <c r="K7" s="133"/>
      <c r="L7" s="133"/>
      <c r="M7" s="133"/>
      <c r="N7" s="133"/>
      <c r="O7" s="133"/>
      <c r="P7" s="133"/>
      <c r="Q7" s="133"/>
      <c r="R7" s="603"/>
      <c r="S7" s="603"/>
      <c r="T7" s="603"/>
      <c r="U7" s="603"/>
      <c r="V7" s="603"/>
      <c r="W7" s="603"/>
      <c r="X7" s="603"/>
      <c r="Y7" s="603"/>
      <c r="Z7" s="603"/>
      <c r="AA7" s="603"/>
      <c r="AB7" s="603"/>
      <c r="AC7" s="603"/>
      <c r="AD7" s="603"/>
      <c r="AE7" s="603"/>
      <c r="AF7" s="603"/>
      <c r="AG7" s="64"/>
      <c r="AH7" s="64"/>
      <c r="AI7" s="64"/>
      <c r="AJ7" s="64"/>
      <c r="AK7" s="64"/>
      <c r="AL7" s="64"/>
      <c r="AM7" s="64"/>
    </row>
    <row r="8" spans="1:45">
      <c r="A8" s="569" t="s">
        <v>71</v>
      </c>
      <c r="B8" s="570"/>
      <c r="C8" s="579" t="s">
        <v>602</v>
      </c>
      <c r="D8" s="579"/>
      <c r="E8" s="579"/>
      <c r="F8" s="579"/>
      <c r="G8" s="579"/>
      <c r="H8" s="174"/>
      <c r="I8" s="174"/>
      <c r="J8" s="133"/>
      <c r="K8" s="133"/>
      <c r="L8" s="133"/>
      <c r="M8" s="133"/>
      <c r="N8" s="133"/>
      <c r="O8" s="133"/>
      <c r="P8" s="133"/>
      <c r="Q8" s="133"/>
      <c r="R8" s="603"/>
      <c r="S8" s="603"/>
      <c r="T8" s="603"/>
      <c r="U8" s="603"/>
      <c r="V8" s="603"/>
      <c r="W8" s="603"/>
      <c r="X8" s="603"/>
      <c r="Y8" s="603"/>
      <c r="Z8" s="603"/>
      <c r="AA8" s="603"/>
      <c r="AB8" s="603"/>
      <c r="AC8" s="603"/>
      <c r="AD8" s="603"/>
      <c r="AE8" s="603"/>
      <c r="AF8" s="603"/>
      <c r="AG8" s="64"/>
      <c r="AH8" s="64"/>
      <c r="AI8" s="64"/>
      <c r="AJ8" s="64"/>
      <c r="AK8" s="64"/>
      <c r="AL8" s="64"/>
      <c r="AM8" s="64"/>
    </row>
    <row r="9" spans="1:45">
      <c r="A9" s="569" t="s">
        <v>73</v>
      </c>
      <c r="B9" s="570"/>
      <c r="C9" s="579" t="s">
        <v>603</v>
      </c>
      <c r="D9" s="579"/>
      <c r="E9" s="579"/>
      <c r="F9" s="579"/>
      <c r="G9" s="579"/>
      <c r="H9" s="174"/>
      <c r="I9" s="174"/>
      <c r="J9" s="133"/>
      <c r="K9" s="133"/>
      <c r="L9" s="133"/>
      <c r="M9" s="133"/>
      <c r="N9" s="133"/>
      <c r="O9" s="133"/>
      <c r="P9" s="133"/>
      <c r="Q9" s="133"/>
      <c r="R9" s="603"/>
      <c r="S9" s="603"/>
      <c r="T9" s="603"/>
      <c r="U9" s="603"/>
      <c r="V9" s="603"/>
      <c r="W9" s="603"/>
      <c r="X9" s="603"/>
      <c r="Y9" s="603"/>
      <c r="Z9" s="603"/>
      <c r="AA9" s="603"/>
      <c r="AB9" s="603"/>
      <c r="AC9" s="603"/>
      <c r="AD9" s="603"/>
      <c r="AE9" s="603"/>
      <c r="AF9" s="603"/>
      <c r="AG9" s="64"/>
      <c r="AH9" s="64"/>
      <c r="AI9" s="64"/>
      <c r="AJ9" s="64"/>
      <c r="AK9" s="64"/>
      <c r="AL9" s="64"/>
      <c r="AM9" s="64"/>
    </row>
    <row r="10" spans="1:45">
      <c r="A10" s="97"/>
      <c r="B10" s="97"/>
      <c r="C10" s="414"/>
      <c r="D10" s="414"/>
      <c r="E10" s="414"/>
      <c r="F10" s="465"/>
      <c r="G10" s="414"/>
      <c r="H10" s="414"/>
      <c r="I10" s="414"/>
      <c r="J10" s="414"/>
      <c r="K10" s="414"/>
      <c r="L10" s="414"/>
      <c r="M10" s="414"/>
      <c r="N10" s="414"/>
      <c r="O10" s="414"/>
      <c r="P10" s="414"/>
      <c r="Q10" s="414"/>
      <c r="R10" s="414"/>
      <c r="S10" s="414"/>
      <c r="T10" s="414"/>
      <c r="U10" s="414"/>
      <c r="V10" s="414"/>
      <c r="W10" s="414"/>
      <c r="X10" s="465"/>
      <c r="AA10" s="465"/>
      <c r="AE10" s="465"/>
      <c r="AF10" s="465"/>
      <c r="AG10" s="64"/>
      <c r="AH10" s="64"/>
      <c r="AI10" s="64"/>
      <c r="AJ10" s="64"/>
      <c r="AK10" s="64"/>
      <c r="AL10" s="64"/>
      <c r="AM10" s="64"/>
    </row>
    <row r="11" spans="1:45">
      <c r="A11" s="567" t="s">
        <v>75</v>
      </c>
      <c r="B11" s="567"/>
      <c r="C11" s="567"/>
      <c r="D11" s="567"/>
      <c r="E11" s="567"/>
      <c r="F11" s="567"/>
      <c r="G11" s="567"/>
      <c r="H11" s="466"/>
      <c r="I11" s="466"/>
      <c r="J11" s="611" t="s">
        <v>76</v>
      </c>
      <c r="K11" s="611"/>
      <c r="L11" s="611"/>
      <c r="M11" s="611"/>
      <c r="N11" s="611"/>
      <c r="O11" s="611"/>
      <c r="P11" s="611"/>
      <c r="Q11" s="612"/>
      <c r="R11" s="604" t="s">
        <v>77</v>
      </c>
      <c r="S11" s="604"/>
      <c r="T11" s="604"/>
      <c r="U11" s="604"/>
      <c r="V11" s="604"/>
      <c r="W11" s="604"/>
      <c r="X11" s="604"/>
      <c r="Y11" s="604"/>
      <c r="Z11" s="604"/>
      <c r="AA11" s="604"/>
      <c r="AB11" s="604"/>
      <c r="AC11" s="604"/>
      <c r="AD11" s="604"/>
      <c r="AE11" s="604"/>
      <c r="AF11" s="604"/>
      <c r="AG11" s="64"/>
      <c r="AH11" s="64"/>
      <c r="AI11" s="64"/>
      <c r="AJ11" s="64"/>
      <c r="AK11" s="64"/>
      <c r="AL11" s="64"/>
      <c r="AM11" s="64"/>
    </row>
    <row r="12" spans="1:45">
      <c r="A12" s="568" t="s">
        <v>78</v>
      </c>
      <c r="B12" s="567" t="s">
        <v>79</v>
      </c>
      <c r="C12" s="568" t="s">
        <v>80</v>
      </c>
      <c r="D12" s="568" t="s">
        <v>81</v>
      </c>
      <c r="E12" s="575" t="s">
        <v>82</v>
      </c>
      <c r="F12" s="568" t="s">
        <v>83</v>
      </c>
      <c r="G12" s="568" t="s">
        <v>84</v>
      </c>
      <c r="H12" s="575" t="s">
        <v>85</v>
      </c>
      <c r="I12" s="597" t="s">
        <v>86</v>
      </c>
      <c r="J12" s="613" t="s">
        <v>87</v>
      </c>
      <c r="K12" s="613" t="s">
        <v>88</v>
      </c>
      <c r="L12" s="613" t="s">
        <v>89</v>
      </c>
      <c r="M12" s="613" t="s">
        <v>90</v>
      </c>
      <c r="N12" s="610" t="s">
        <v>91</v>
      </c>
      <c r="O12" s="613" t="s">
        <v>17</v>
      </c>
      <c r="P12" s="610" t="s">
        <v>36</v>
      </c>
      <c r="Q12" s="610" t="s">
        <v>23</v>
      </c>
      <c r="R12" s="602" t="s">
        <v>92</v>
      </c>
      <c r="S12" s="602" t="s">
        <v>93</v>
      </c>
      <c r="T12" s="602" t="s">
        <v>94</v>
      </c>
      <c r="U12" s="614" t="s">
        <v>95</v>
      </c>
      <c r="V12" s="597" t="s">
        <v>82</v>
      </c>
      <c r="W12" s="597" t="s">
        <v>96</v>
      </c>
      <c r="X12" s="602" t="s">
        <v>97</v>
      </c>
      <c r="Y12" s="941" t="s">
        <v>604</v>
      </c>
      <c r="Z12" s="941" t="s">
        <v>99</v>
      </c>
      <c r="AA12" s="602" t="s">
        <v>100</v>
      </c>
      <c r="AB12" s="940" t="s">
        <v>101</v>
      </c>
      <c r="AC12" s="599" t="s">
        <v>102</v>
      </c>
      <c r="AD12" s="597" t="s">
        <v>96</v>
      </c>
      <c r="AE12" s="608" t="s">
        <v>50</v>
      </c>
      <c r="AF12" s="602" t="s">
        <v>103</v>
      </c>
    </row>
    <row r="13" spans="1:45">
      <c r="A13" s="568"/>
      <c r="B13" s="567"/>
      <c r="C13" s="568"/>
      <c r="D13" s="568"/>
      <c r="E13" s="576"/>
      <c r="F13" s="568"/>
      <c r="G13" s="568"/>
      <c r="H13" s="576"/>
      <c r="I13" s="598"/>
      <c r="J13" s="613"/>
      <c r="K13" s="613"/>
      <c r="L13" s="613"/>
      <c r="M13" s="613"/>
      <c r="N13" s="610"/>
      <c r="O13" s="613"/>
      <c r="P13" s="610"/>
      <c r="Q13" s="610"/>
      <c r="R13" s="602"/>
      <c r="S13" s="602"/>
      <c r="T13" s="602"/>
      <c r="U13" s="614"/>
      <c r="V13" s="598"/>
      <c r="W13" s="598"/>
      <c r="X13" s="602"/>
      <c r="Y13" s="941"/>
      <c r="Z13" s="941"/>
      <c r="AA13" s="602"/>
      <c r="AB13" s="940"/>
      <c r="AC13" s="599"/>
      <c r="AD13" s="598"/>
      <c r="AE13" s="609"/>
      <c r="AF13" s="602"/>
    </row>
    <row r="14" spans="1:45" ht="51">
      <c r="A14" s="563" t="s">
        <v>605</v>
      </c>
      <c r="B14" s="565" t="s">
        <v>606</v>
      </c>
      <c r="C14" s="565" t="s">
        <v>607</v>
      </c>
      <c r="D14" s="558">
        <v>2</v>
      </c>
      <c r="E14" s="917">
        <v>2</v>
      </c>
      <c r="F14" s="434" t="s">
        <v>608</v>
      </c>
      <c r="G14" s="161">
        <v>464250425</v>
      </c>
      <c r="H14" s="491">
        <v>449231416</v>
      </c>
      <c r="I14" s="306" t="s">
        <v>609</v>
      </c>
      <c r="J14" s="423" t="s">
        <v>485</v>
      </c>
      <c r="K14" s="425" t="s">
        <v>485</v>
      </c>
      <c r="L14" s="425" t="s">
        <v>485</v>
      </c>
      <c r="M14" s="425" t="s">
        <v>485</v>
      </c>
      <c r="N14" s="425" t="s">
        <v>485</v>
      </c>
      <c r="O14" s="425" t="s">
        <v>485</v>
      </c>
      <c r="P14" s="425" t="s">
        <v>485</v>
      </c>
      <c r="Q14" s="154" t="s">
        <v>485</v>
      </c>
      <c r="R14" s="163" t="s">
        <v>610</v>
      </c>
      <c r="S14" s="501" t="s">
        <v>611</v>
      </c>
      <c r="T14" s="427" t="s">
        <v>55</v>
      </c>
      <c r="U14" s="391">
        <v>3</v>
      </c>
      <c r="V14" s="391" t="s">
        <v>612</v>
      </c>
      <c r="W14" s="391" t="s">
        <v>612</v>
      </c>
      <c r="X14" s="427" t="s">
        <v>131</v>
      </c>
      <c r="Y14" s="53">
        <v>44211</v>
      </c>
      <c r="Z14" s="53">
        <v>44530</v>
      </c>
      <c r="AA14" s="427" t="s">
        <v>12</v>
      </c>
      <c r="AB14" s="164">
        <v>464250425</v>
      </c>
      <c r="AC14" s="164">
        <v>449231416</v>
      </c>
      <c r="AD14" s="427" t="s">
        <v>609</v>
      </c>
      <c r="AE14" s="427" t="s">
        <v>244</v>
      </c>
      <c r="AF14" s="506" t="s">
        <v>613</v>
      </c>
    </row>
    <row r="15" spans="1:45" ht="51">
      <c r="A15" s="564"/>
      <c r="B15" s="545"/>
      <c r="C15" s="545"/>
      <c r="D15" s="559"/>
      <c r="E15" s="918"/>
      <c r="F15" s="435" t="s">
        <v>614</v>
      </c>
      <c r="G15" s="492">
        <v>210980228</v>
      </c>
      <c r="H15" s="491">
        <v>213451228</v>
      </c>
      <c r="I15" s="306" t="s">
        <v>615</v>
      </c>
      <c r="J15" s="424" t="s">
        <v>485</v>
      </c>
      <c r="K15" s="426" t="s">
        <v>485</v>
      </c>
      <c r="L15" s="426" t="s">
        <v>485</v>
      </c>
      <c r="M15" s="426" t="s">
        <v>485</v>
      </c>
      <c r="N15" s="426" t="s">
        <v>485</v>
      </c>
      <c r="O15" s="426" t="s">
        <v>485</v>
      </c>
      <c r="P15" s="426" t="s">
        <v>485</v>
      </c>
      <c r="Q15" s="447" t="s">
        <v>485</v>
      </c>
      <c r="R15" s="495" t="s">
        <v>616</v>
      </c>
      <c r="S15" s="459" t="s">
        <v>617</v>
      </c>
      <c r="T15" s="428" t="s">
        <v>55</v>
      </c>
      <c r="U15" s="391">
        <v>4</v>
      </c>
      <c r="V15" s="391" t="s">
        <v>612</v>
      </c>
      <c r="W15" s="391" t="s">
        <v>612</v>
      </c>
      <c r="X15" s="428" t="s">
        <v>7</v>
      </c>
      <c r="Y15" s="400">
        <v>44228</v>
      </c>
      <c r="Z15" s="400">
        <v>44530</v>
      </c>
      <c r="AA15" s="428" t="s">
        <v>12</v>
      </c>
      <c r="AB15" s="497">
        <v>210980228</v>
      </c>
      <c r="AC15" s="497">
        <v>213451228</v>
      </c>
      <c r="AD15" s="428" t="s">
        <v>615</v>
      </c>
      <c r="AE15" s="428" t="s">
        <v>244</v>
      </c>
      <c r="AF15" s="488" t="s">
        <v>613</v>
      </c>
    </row>
    <row r="16" spans="1:45" ht="38.25">
      <c r="A16" s="564" t="s">
        <v>618</v>
      </c>
      <c r="B16" s="545" t="s">
        <v>619</v>
      </c>
      <c r="C16" s="545" t="s">
        <v>620</v>
      </c>
      <c r="D16" s="916">
        <v>0.4</v>
      </c>
      <c r="E16" s="919">
        <v>0.4</v>
      </c>
      <c r="F16" s="435" t="s">
        <v>621</v>
      </c>
      <c r="G16" s="492">
        <v>1521537699</v>
      </c>
      <c r="H16" s="491">
        <v>1469209870</v>
      </c>
      <c r="I16" s="307" t="s">
        <v>622</v>
      </c>
      <c r="J16" s="424" t="s">
        <v>485</v>
      </c>
      <c r="K16" s="426" t="s">
        <v>485</v>
      </c>
      <c r="L16" s="426" t="s">
        <v>485</v>
      </c>
      <c r="M16" s="426" t="s">
        <v>485</v>
      </c>
      <c r="N16" s="426" t="s">
        <v>485</v>
      </c>
      <c r="O16" s="426" t="s">
        <v>485</v>
      </c>
      <c r="P16" s="426" t="s">
        <v>485</v>
      </c>
      <c r="Q16" s="447" t="s">
        <v>485</v>
      </c>
      <c r="R16" s="458" t="s">
        <v>623</v>
      </c>
      <c r="S16" s="459" t="s">
        <v>624</v>
      </c>
      <c r="T16" s="428" t="s">
        <v>55</v>
      </c>
      <c r="U16" s="391">
        <v>4</v>
      </c>
      <c r="V16" s="391" t="s">
        <v>612</v>
      </c>
      <c r="W16" s="391" t="s">
        <v>612</v>
      </c>
      <c r="X16" s="391" t="s">
        <v>7</v>
      </c>
      <c r="Y16" s="400">
        <v>44197</v>
      </c>
      <c r="Z16" s="400">
        <v>44560</v>
      </c>
      <c r="AA16" s="428" t="s">
        <v>12</v>
      </c>
      <c r="AB16" s="497">
        <v>1521537699</v>
      </c>
      <c r="AC16" s="497">
        <v>1469209870</v>
      </c>
      <c r="AD16" s="428" t="s">
        <v>622</v>
      </c>
      <c r="AE16" s="428" t="s">
        <v>244</v>
      </c>
      <c r="AF16" s="488" t="s">
        <v>613</v>
      </c>
    </row>
    <row r="17" spans="1:33" ht="38.25">
      <c r="A17" s="564"/>
      <c r="B17" s="545"/>
      <c r="C17" s="545"/>
      <c r="D17" s="916"/>
      <c r="E17" s="920"/>
      <c r="F17" s="435" t="s">
        <v>625</v>
      </c>
      <c r="G17" s="492">
        <v>252553750</v>
      </c>
      <c r="H17" s="491">
        <v>161438380</v>
      </c>
      <c r="I17" s="307" t="s">
        <v>622</v>
      </c>
      <c r="J17" s="424" t="s">
        <v>485</v>
      </c>
      <c r="K17" s="426" t="s">
        <v>485</v>
      </c>
      <c r="L17" s="426" t="s">
        <v>485</v>
      </c>
      <c r="M17" s="426" t="s">
        <v>485</v>
      </c>
      <c r="N17" s="426" t="s">
        <v>485</v>
      </c>
      <c r="O17" s="426" t="s">
        <v>485</v>
      </c>
      <c r="P17" s="426" t="s">
        <v>485</v>
      </c>
      <c r="Q17" s="447" t="s">
        <v>485</v>
      </c>
      <c r="R17" s="458" t="s">
        <v>626</v>
      </c>
      <c r="S17" s="402" t="s">
        <v>627</v>
      </c>
      <c r="T17" s="428" t="s">
        <v>55</v>
      </c>
      <c r="U17" s="391">
        <v>4</v>
      </c>
      <c r="V17" s="391" t="s">
        <v>612</v>
      </c>
      <c r="W17" s="391" t="s">
        <v>612</v>
      </c>
      <c r="X17" s="391" t="s">
        <v>7</v>
      </c>
      <c r="Y17" s="400">
        <v>44197</v>
      </c>
      <c r="Z17" s="400">
        <v>44560</v>
      </c>
      <c r="AA17" s="428" t="s">
        <v>12</v>
      </c>
      <c r="AB17" s="497">
        <v>252553750</v>
      </c>
      <c r="AC17" s="497">
        <v>161438380</v>
      </c>
      <c r="AD17" s="428" t="s">
        <v>622</v>
      </c>
      <c r="AE17" s="428" t="s">
        <v>244</v>
      </c>
      <c r="AF17" s="488" t="s">
        <v>613</v>
      </c>
    </row>
    <row r="18" spans="1:33" ht="140.25">
      <c r="A18" s="564"/>
      <c r="B18" s="545"/>
      <c r="C18" s="545"/>
      <c r="D18" s="916"/>
      <c r="E18" s="920"/>
      <c r="F18" s="308" t="s">
        <v>628</v>
      </c>
      <c r="G18" s="491">
        <v>0</v>
      </c>
      <c r="H18" s="491">
        <v>986315682</v>
      </c>
      <c r="I18" s="309" t="s">
        <v>629</v>
      </c>
      <c r="J18" s="310" t="s">
        <v>485</v>
      </c>
      <c r="K18" s="310" t="s">
        <v>485</v>
      </c>
      <c r="L18" s="310" t="s">
        <v>485</v>
      </c>
      <c r="M18" s="310" t="s">
        <v>485</v>
      </c>
      <c r="N18" s="310" t="s">
        <v>485</v>
      </c>
      <c r="O18" s="310" t="s">
        <v>485</v>
      </c>
      <c r="P18" s="458" t="s">
        <v>485</v>
      </c>
      <c r="Q18" s="458" t="s">
        <v>485</v>
      </c>
      <c r="R18" s="458" t="s">
        <v>630</v>
      </c>
      <c r="S18" s="458" t="s">
        <v>631</v>
      </c>
      <c r="T18" s="458" t="s">
        <v>55</v>
      </c>
      <c r="U18" s="458">
        <v>0</v>
      </c>
      <c r="V18" s="458">
        <v>1</v>
      </c>
      <c r="W18" s="458" t="s">
        <v>632</v>
      </c>
      <c r="X18" s="458" t="s">
        <v>131</v>
      </c>
      <c r="Y18" s="458">
        <v>44440</v>
      </c>
      <c r="Z18" s="458">
        <v>44545</v>
      </c>
      <c r="AA18" s="458" t="s">
        <v>12</v>
      </c>
      <c r="AB18" s="458">
        <v>0</v>
      </c>
      <c r="AC18" s="497">
        <v>986315682</v>
      </c>
      <c r="AD18" s="428" t="s">
        <v>629</v>
      </c>
      <c r="AE18" s="428" t="s">
        <v>244</v>
      </c>
      <c r="AF18" s="458" t="s">
        <v>613</v>
      </c>
    </row>
    <row r="19" spans="1:33" ht="27.6" customHeight="1">
      <c r="A19" s="564"/>
      <c r="B19" s="545"/>
      <c r="C19" s="545"/>
      <c r="D19" s="916"/>
      <c r="E19" s="920"/>
      <c r="F19" s="682" t="s">
        <v>633</v>
      </c>
      <c r="G19" s="905">
        <v>1717993735</v>
      </c>
      <c r="H19" s="911">
        <v>1742393735</v>
      </c>
      <c r="I19" s="912" t="s">
        <v>634</v>
      </c>
      <c r="J19" s="424" t="s">
        <v>485</v>
      </c>
      <c r="K19" s="426" t="s">
        <v>485</v>
      </c>
      <c r="L19" s="426" t="s">
        <v>485</v>
      </c>
      <c r="M19" s="426" t="s">
        <v>485</v>
      </c>
      <c r="N19" s="426" t="s">
        <v>485</v>
      </c>
      <c r="O19" s="426" t="s">
        <v>485</v>
      </c>
      <c r="P19" s="426" t="s">
        <v>485</v>
      </c>
      <c r="Q19" s="447" t="s">
        <v>485</v>
      </c>
      <c r="R19" s="495" t="s">
        <v>635</v>
      </c>
      <c r="S19" s="402" t="s">
        <v>624</v>
      </c>
      <c r="T19" s="428" t="s">
        <v>55</v>
      </c>
      <c r="U19" s="391">
        <v>4</v>
      </c>
      <c r="V19" s="391" t="s">
        <v>612</v>
      </c>
      <c r="W19" s="391"/>
      <c r="X19" s="428" t="s">
        <v>7</v>
      </c>
      <c r="Y19" s="400">
        <v>44211</v>
      </c>
      <c r="Z19" s="400">
        <v>44547</v>
      </c>
      <c r="AA19" s="428" t="s">
        <v>12</v>
      </c>
      <c r="AB19" s="493">
        <v>187549331</v>
      </c>
      <c r="AC19" s="497">
        <v>176487131</v>
      </c>
      <c r="AD19" s="710" t="s">
        <v>634</v>
      </c>
      <c r="AE19" s="428" t="s">
        <v>244</v>
      </c>
      <c r="AF19" s="488" t="s">
        <v>613</v>
      </c>
    </row>
    <row r="20" spans="1:33" ht="25.5">
      <c r="A20" s="564"/>
      <c r="B20" s="545"/>
      <c r="C20" s="545"/>
      <c r="D20" s="916"/>
      <c r="E20" s="920"/>
      <c r="F20" s="682"/>
      <c r="G20" s="905"/>
      <c r="H20" s="911"/>
      <c r="I20" s="912"/>
      <c r="J20" s="424" t="s">
        <v>485</v>
      </c>
      <c r="K20" s="426" t="s">
        <v>485</v>
      </c>
      <c r="L20" s="426" t="s">
        <v>485</v>
      </c>
      <c r="M20" s="426" t="s">
        <v>485</v>
      </c>
      <c r="N20" s="426" t="s">
        <v>485</v>
      </c>
      <c r="O20" s="426" t="s">
        <v>485</v>
      </c>
      <c r="P20" s="426" t="s">
        <v>485</v>
      </c>
      <c r="Q20" s="447" t="s">
        <v>485</v>
      </c>
      <c r="R20" s="495" t="s">
        <v>636</v>
      </c>
      <c r="S20" s="402" t="s">
        <v>624</v>
      </c>
      <c r="T20" s="428" t="s">
        <v>55</v>
      </c>
      <c r="U20" s="391">
        <v>4</v>
      </c>
      <c r="V20" s="391" t="s">
        <v>612</v>
      </c>
      <c r="W20" s="391"/>
      <c r="X20" s="428" t="s">
        <v>7</v>
      </c>
      <c r="Y20" s="400">
        <v>44211</v>
      </c>
      <c r="Z20" s="400">
        <v>44547</v>
      </c>
      <c r="AA20" s="428" t="s">
        <v>12</v>
      </c>
      <c r="AB20" s="493">
        <v>706444404</v>
      </c>
      <c r="AC20" s="497">
        <v>741906604</v>
      </c>
      <c r="AD20" s="712"/>
      <c r="AE20" s="428" t="s">
        <v>244</v>
      </c>
      <c r="AF20" s="488" t="s">
        <v>613</v>
      </c>
    </row>
    <row r="21" spans="1:33" ht="51">
      <c r="A21" s="564"/>
      <c r="B21" s="545"/>
      <c r="C21" s="545"/>
      <c r="D21" s="916"/>
      <c r="E21" s="920"/>
      <c r="F21" s="682"/>
      <c r="G21" s="905"/>
      <c r="H21" s="911"/>
      <c r="I21" s="912"/>
      <c r="J21" s="424" t="s">
        <v>485</v>
      </c>
      <c r="K21" s="426" t="s">
        <v>485</v>
      </c>
      <c r="L21" s="426" t="s">
        <v>485</v>
      </c>
      <c r="M21" s="426" t="s">
        <v>485</v>
      </c>
      <c r="N21" s="426" t="s">
        <v>485</v>
      </c>
      <c r="O21" s="426" t="s">
        <v>485</v>
      </c>
      <c r="P21" s="426" t="s">
        <v>485</v>
      </c>
      <c r="Q21" s="447" t="s">
        <v>485</v>
      </c>
      <c r="R21" s="495" t="s">
        <v>637</v>
      </c>
      <c r="S21" s="402" t="s">
        <v>638</v>
      </c>
      <c r="T21" s="391" t="s">
        <v>55</v>
      </c>
      <c r="U21" s="391">
        <v>4</v>
      </c>
      <c r="V21" s="391" t="s">
        <v>612</v>
      </c>
      <c r="W21" s="391"/>
      <c r="X21" s="428" t="s">
        <v>131</v>
      </c>
      <c r="Y21" s="429">
        <v>44228</v>
      </c>
      <c r="Z21" s="429">
        <v>44530</v>
      </c>
      <c r="AA21" s="428" t="s">
        <v>12</v>
      </c>
      <c r="AB21" s="497">
        <v>824000000</v>
      </c>
      <c r="AC21" s="497">
        <v>824000000</v>
      </c>
      <c r="AD21" s="428" t="s">
        <v>612</v>
      </c>
      <c r="AE21" s="428" t="s">
        <v>244</v>
      </c>
      <c r="AF21" s="488" t="s">
        <v>613</v>
      </c>
    </row>
    <row r="22" spans="1:33" ht="51">
      <c r="A22" s="564"/>
      <c r="B22" s="545"/>
      <c r="C22" s="545"/>
      <c r="D22" s="916"/>
      <c r="E22" s="921"/>
      <c r="F22" s="435" t="s">
        <v>639</v>
      </c>
      <c r="G22" s="492">
        <v>5455711630</v>
      </c>
      <c r="H22" s="491">
        <v>4329417207</v>
      </c>
      <c r="I22" s="311" t="s">
        <v>640</v>
      </c>
      <c r="J22" s="424" t="s">
        <v>485</v>
      </c>
      <c r="K22" s="426" t="s">
        <v>485</v>
      </c>
      <c r="L22" s="426" t="s">
        <v>485</v>
      </c>
      <c r="M22" s="426" t="s">
        <v>485</v>
      </c>
      <c r="N22" s="426" t="s">
        <v>485</v>
      </c>
      <c r="O22" s="426" t="s">
        <v>485</v>
      </c>
      <c r="P22" s="426" t="s">
        <v>485</v>
      </c>
      <c r="Q22" s="447" t="s">
        <v>485</v>
      </c>
      <c r="R22" s="458" t="s">
        <v>641</v>
      </c>
      <c r="S22" s="459" t="s">
        <v>642</v>
      </c>
      <c r="T22" s="391" t="s">
        <v>55</v>
      </c>
      <c r="U22" s="391">
        <v>1370</v>
      </c>
      <c r="V22" s="391">
        <v>6491</v>
      </c>
      <c r="W22" s="391" t="s">
        <v>643</v>
      </c>
      <c r="X22" s="391" t="s">
        <v>131</v>
      </c>
      <c r="Y22" s="429">
        <v>44211</v>
      </c>
      <c r="Z22" s="429">
        <v>44530</v>
      </c>
      <c r="AA22" s="428" t="s">
        <v>12</v>
      </c>
      <c r="AB22" s="497">
        <v>5455711630</v>
      </c>
      <c r="AC22" s="497">
        <v>4329417207</v>
      </c>
      <c r="AD22" s="428" t="s">
        <v>640</v>
      </c>
      <c r="AE22" s="428" t="s">
        <v>244</v>
      </c>
      <c r="AF22" s="488" t="s">
        <v>613</v>
      </c>
    </row>
    <row r="23" spans="1:33" ht="13.9" customHeight="1">
      <c r="A23" s="898" t="s">
        <v>644</v>
      </c>
      <c r="B23" s="622" t="s">
        <v>645</v>
      </c>
      <c r="C23" s="622" t="s">
        <v>646</v>
      </c>
      <c r="D23" s="900">
        <v>0</v>
      </c>
      <c r="E23" s="906">
        <f>+D23</f>
        <v>0</v>
      </c>
      <c r="F23" s="682" t="s">
        <v>647</v>
      </c>
      <c r="G23" s="905">
        <v>3119268946</v>
      </c>
      <c r="H23" s="908">
        <v>3116588895</v>
      </c>
      <c r="I23" s="915" t="s">
        <v>648</v>
      </c>
      <c r="J23" s="424" t="s">
        <v>485</v>
      </c>
      <c r="K23" s="426" t="s">
        <v>485</v>
      </c>
      <c r="L23" s="426" t="s">
        <v>485</v>
      </c>
      <c r="M23" s="426" t="s">
        <v>485</v>
      </c>
      <c r="N23" s="426" t="s">
        <v>485</v>
      </c>
      <c r="O23" s="426" t="s">
        <v>485</v>
      </c>
      <c r="P23" s="426" t="s">
        <v>485</v>
      </c>
      <c r="Q23" s="447" t="s">
        <v>485</v>
      </c>
      <c r="R23" s="899" t="s">
        <v>649</v>
      </c>
      <c r="S23" s="402" t="s">
        <v>650</v>
      </c>
      <c r="T23" s="391" t="s">
        <v>55</v>
      </c>
      <c r="U23" s="391">
        <v>1</v>
      </c>
      <c r="V23" s="391" t="s">
        <v>612</v>
      </c>
      <c r="W23" s="391" t="s">
        <v>612</v>
      </c>
      <c r="X23" s="391" t="s">
        <v>10</v>
      </c>
      <c r="Y23" s="400">
        <v>44211</v>
      </c>
      <c r="Z23" s="400">
        <v>44285</v>
      </c>
      <c r="AA23" s="680" t="s">
        <v>12</v>
      </c>
      <c r="AB23" s="894">
        <v>683768946</v>
      </c>
      <c r="AC23" s="936">
        <v>681088895</v>
      </c>
      <c r="AD23" s="713" t="s">
        <v>649</v>
      </c>
      <c r="AE23" s="680" t="s">
        <v>244</v>
      </c>
      <c r="AF23" s="938" t="s">
        <v>613</v>
      </c>
    </row>
    <row r="24" spans="1:33" ht="25.5">
      <c r="A24" s="898"/>
      <c r="B24" s="622"/>
      <c r="C24" s="622"/>
      <c r="D24" s="900"/>
      <c r="E24" s="913"/>
      <c r="F24" s="682"/>
      <c r="G24" s="905"/>
      <c r="H24" s="908"/>
      <c r="I24" s="915"/>
      <c r="J24" s="424" t="s">
        <v>485</v>
      </c>
      <c r="K24" s="426" t="s">
        <v>485</v>
      </c>
      <c r="L24" s="426" t="s">
        <v>485</v>
      </c>
      <c r="M24" s="426" t="s">
        <v>485</v>
      </c>
      <c r="N24" s="426" t="s">
        <v>485</v>
      </c>
      <c r="O24" s="426" t="s">
        <v>485</v>
      </c>
      <c r="P24" s="426" t="s">
        <v>485</v>
      </c>
      <c r="Q24" s="447" t="s">
        <v>485</v>
      </c>
      <c r="R24" s="899"/>
      <c r="S24" s="402" t="s">
        <v>651</v>
      </c>
      <c r="T24" s="391" t="s">
        <v>55</v>
      </c>
      <c r="U24" s="391">
        <v>3</v>
      </c>
      <c r="V24" s="391" t="s">
        <v>612</v>
      </c>
      <c r="W24" s="391" t="s">
        <v>612</v>
      </c>
      <c r="X24" s="391" t="s">
        <v>7</v>
      </c>
      <c r="Y24" s="400">
        <v>44287</v>
      </c>
      <c r="Z24" s="400">
        <v>44547</v>
      </c>
      <c r="AA24" s="680"/>
      <c r="AB24" s="894"/>
      <c r="AC24" s="937"/>
      <c r="AD24" s="715"/>
      <c r="AE24" s="680"/>
      <c r="AF24" s="938"/>
      <c r="AG24" s="159"/>
    </row>
    <row r="25" spans="1:33">
      <c r="A25" s="898"/>
      <c r="B25" s="622"/>
      <c r="C25" s="622"/>
      <c r="D25" s="900"/>
      <c r="E25" s="913"/>
      <c r="F25" s="682"/>
      <c r="G25" s="905"/>
      <c r="H25" s="908"/>
      <c r="I25" s="915"/>
      <c r="J25" s="424" t="s">
        <v>485</v>
      </c>
      <c r="K25" s="426" t="s">
        <v>485</v>
      </c>
      <c r="L25" s="426" t="s">
        <v>485</v>
      </c>
      <c r="M25" s="426" t="s">
        <v>485</v>
      </c>
      <c r="N25" s="426" t="s">
        <v>485</v>
      </c>
      <c r="O25" s="426" t="s">
        <v>485</v>
      </c>
      <c r="P25" s="426" t="s">
        <v>485</v>
      </c>
      <c r="Q25" s="447" t="s">
        <v>485</v>
      </c>
      <c r="R25" s="899" t="s">
        <v>652</v>
      </c>
      <c r="S25" s="402" t="s">
        <v>653</v>
      </c>
      <c r="T25" s="428" t="s">
        <v>55</v>
      </c>
      <c r="U25" s="391">
        <v>1</v>
      </c>
      <c r="V25" s="391" t="s">
        <v>612</v>
      </c>
      <c r="W25" s="391" t="s">
        <v>612</v>
      </c>
      <c r="X25" s="428" t="s">
        <v>131</v>
      </c>
      <c r="Y25" s="400">
        <v>44211</v>
      </c>
      <c r="Z25" s="400">
        <v>44346</v>
      </c>
      <c r="AA25" s="680" t="s">
        <v>12</v>
      </c>
      <c r="AB25" s="904">
        <v>2311900000</v>
      </c>
      <c r="AC25" s="934">
        <f>+AB25</f>
        <v>2311900000</v>
      </c>
      <c r="AD25" s="934" t="s">
        <v>612</v>
      </c>
      <c r="AE25" s="680" t="s">
        <v>114</v>
      </c>
      <c r="AF25" s="938" t="s">
        <v>613</v>
      </c>
      <c r="AG25" s="159"/>
    </row>
    <row r="26" spans="1:33" ht="25.5">
      <c r="A26" s="898"/>
      <c r="B26" s="622"/>
      <c r="C26" s="622"/>
      <c r="D26" s="900"/>
      <c r="E26" s="913"/>
      <c r="F26" s="682"/>
      <c r="G26" s="905"/>
      <c r="H26" s="908"/>
      <c r="I26" s="915"/>
      <c r="J26" s="424" t="s">
        <v>485</v>
      </c>
      <c r="K26" s="426" t="s">
        <v>485</v>
      </c>
      <c r="L26" s="426" t="s">
        <v>485</v>
      </c>
      <c r="M26" s="426" t="s">
        <v>485</v>
      </c>
      <c r="N26" s="426" t="s">
        <v>485</v>
      </c>
      <c r="O26" s="426" t="s">
        <v>485</v>
      </c>
      <c r="P26" s="426" t="s">
        <v>485</v>
      </c>
      <c r="Q26" s="447" t="s">
        <v>485</v>
      </c>
      <c r="R26" s="899"/>
      <c r="S26" s="402" t="s">
        <v>654</v>
      </c>
      <c r="T26" s="391" t="s">
        <v>55</v>
      </c>
      <c r="U26" s="391">
        <v>4</v>
      </c>
      <c r="V26" s="391" t="s">
        <v>612</v>
      </c>
      <c r="W26" s="391" t="s">
        <v>612</v>
      </c>
      <c r="X26" s="428" t="s">
        <v>566</v>
      </c>
      <c r="Y26" s="400">
        <v>44348</v>
      </c>
      <c r="Z26" s="400">
        <v>44547</v>
      </c>
      <c r="AA26" s="680"/>
      <c r="AB26" s="904"/>
      <c r="AC26" s="935"/>
      <c r="AD26" s="935"/>
      <c r="AE26" s="680"/>
      <c r="AF26" s="938"/>
    </row>
    <row r="27" spans="1:33" ht="25.5">
      <c r="A27" s="898"/>
      <c r="B27" s="622"/>
      <c r="C27" s="622"/>
      <c r="D27" s="900"/>
      <c r="E27" s="914"/>
      <c r="F27" s="682"/>
      <c r="G27" s="905"/>
      <c r="H27" s="908"/>
      <c r="I27" s="915"/>
      <c r="J27" s="424" t="s">
        <v>485</v>
      </c>
      <c r="K27" s="426" t="s">
        <v>485</v>
      </c>
      <c r="L27" s="426" t="s">
        <v>485</v>
      </c>
      <c r="M27" s="426" t="s">
        <v>485</v>
      </c>
      <c r="N27" s="426" t="s">
        <v>485</v>
      </c>
      <c r="O27" s="426" t="s">
        <v>485</v>
      </c>
      <c r="P27" s="426" t="s">
        <v>485</v>
      </c>
      <c r="Q27" s="447" t="s">
        <v>485</v>
      </c>
      <c r="R27" s="495" t="s">
        <v>655</v>
      </c>
      <c r="S27" s="402" t="s">
        <v>624</v>
      </c>
      <c r="T27" s="428" t="s">
        <v>55</v>
      </c>
      <c r="U27" s="428">
        <v>11</v>
      </c>
      <c r="V27" s="391" t="s">
        <v>612</v>
      </c>
      <c r="W27" s="391" t="s">
        <v>612</v>
      </c>
      <c r="X27" s="428" t="s">
        <v>5</v>
      </c>
      <c r="Y27" s="400">
        <v>44211</v>
      </c>
      <c r="Z27" s="400">
        <v>44547</v>
      </c>
      <c r="AA27" s="428" t="s">
        <v>12</v>
      </c>
      <c r="AB27" s="497">
        <v>123600000</v>
      </c>
      <c r="AC27" s="497">
        <f>+AB27</f>
        <v>123600000</v>
      </c>
      <c r="AD27" s="487" t="s">
        <v>612</v>
      </c>
      <c r="AE27" s="428" t="s">
        <v>114</v>
      </c>
      <c r="AF27" s="488" t="s">
        <v>613</v>
      </c>
    </row>
    <row r="28" spans="1:33" ht="13.9" customHeight="1">
      <c r="A28" s="564" t="s">
        <v>644</v>
      </c>
      <c r="B28" s="545" t="s">
        <v>656</v>
      </c>
      <c r="C28" s="545" t="s">
        <v>657</v>
      </c>
      <c r="D28" s="900">
        <v>0</v>
      </c>
      <c r="E28" s="906">
        <f>+D28</f>
        <v>0</v>
      </c>
      <c r="F28" s="682" t="s">
        <v>658</v>
      </c>
      <c r="G28" s="775">
        <v>693203587</v>
      </c>
      <c r="H28" s="908">
        <v>967453587</v>
      </c>
      <c r="I28" s="909" t="s">
        <v>659</v>
      </c>
      <c r="J28" s="424" t="s">
        <v>485</v>
      </c>
      <c r="K28" s="426" t="s">
        <v>485</v>
      </c>
      <c r="L28" s="426" t="s">
        <v>485</v>
      </c>
      <c r="M28" s="426" t="s">
        <v>485</v>
      </c>
      <c r="N28" s="426" t="s">
        <v>485</v>
      </c>
      <c r="O28" s="426" t="s">
        <v>485</v>
      </c>
      <c r="P28" s="426" t="s">
        <v>485</v>
      </c>
      <c r="Q28" s="447" t="s">
        <v>485</v>
      </c>
      <c r="R28" s="899" t="s">
        <v>660</v>
      </c>
      <c r="S28" s="402" t="s">
        <v>661</v>
      </c>
      <c r="T28" s="428" t="s">
        <v>55</v>
      </c>
      <c r="U28" s="428">
        <v>1</v>
      </c>
      <c r="V28" s="391" t="s">
        <v>612</v>
      </c>
      <c r="W28" s="391" t="s">
        <v>612</v>
      </c>
      <c r="X28" s="428" t="s">
        <v>131</v>
      </c>
      <c r="Y28" s="400">
        <v>44211</v>
      </c>
      <c r="Z28" s="400">
        <v>44285</v>
      </c>
      <c r="AA28" s="680" t="s">
        <v>12</v>
      </c>
      <c r="AB28" s="895">
        <v>693203587</v>
      </c>
      <c r="AC28" s="936">
        <v>967453587</v>
      </c>
      <c r="AD28" s="713" t="s">
        <v>659</v>
      </c>
      <c r="AE28" s="680" t="s">
        <v>244</v>
      </c>
      <c r="AF28" s="938" t="s">
        <v>613</v>
      </c>
    </row>
    <row r="29" spans="1:33" ht="25.5">
      <c r="A29" s="619"/>
      <c r="B29" s="897"/>
      <c r="C29" s="897"/>
      <c r="D29" s="901"/>
      <c r="E29" s="907"/>
      <c r="F29" s="903"/>
      <c r="G29" s="902"/>
      <c r="H29" s="908"/>
      <c r="I29" s="909"/>
      <c r="J29" s="460" t="s">
        <v>485</v>
      </c>
      <c r="K29" s="461" t="s">
        <v>485</v>
      </c>
      <c r="L29" s="461" t="s">
        <v>485</v>
      </c>
      <c r="M29" s="461" t="s">
        <v>485</v>
      </c>
      <c r="N29" s="461" t="s">
        <v>485</v>
      </c>
      <c r="O29" s="461" t="s">
        <v>485</v>
      </c>
      <c r="P29" s="461" t="s">
        <v>485</v>
      </c>
      <c r="Q29" s="155" t="s">
        <v>485</v>
      </c>
      <c r="R29" s="910"/>
      <c r="S29" s="403" t="s">
        <v>662</v>
      </c>
      <c r="T29" s="494" t="s">
        <v>55</v>
      </c>
      <c r="U29" s="494">
        <v>3</v>
      </c>
      <c r="V29" s="391" t="s">
        <v>612</v>
      </c>
      <c r="W29" s="391" t="s">
        <v>612</v>
      </c>
      <c r="X29" s="454" t="s">
        <v>7</v>
      </c>
      <c r="Y29" s="55">
        <v>44287</v>
      </c>
      <c r="Z29" s="55">
        <v>44547</v>
      </c>
      <c r="AA29" s="681"/>
      <c r="AB29" s="896"/>
      <c r="AC29" s="937"/>
      <c r="AD29" s="715"/>
      <c r="AE29" s="681"/>
      <c r="AF29" s="939"/>
    </row>
    <row r="30" spans="1:33">
      <c r="D30" s="414"/>
      <c r="E30" s="414"/>
      <c r="G30" s="13">
        <f>SUM(G14:G29)</f>
        <v>13435500000</v>
      </c>
      <c r="H30" s="13"/>
      <c r="I30" s="13"/>
      <c r="R30" s="162"/>
      <c r="S30" s="465"/>
      <c r="T30" s="465"/>
      <c r="U30" s="465"/>
      <c r="V30" s="465"/>
      <c r="W30" s="465"/>
      <c r="X30" s="465"/>
      <c r="AA30" s="465"/>
      <c r="AB30" s="160">
        <f>SUM(AB14:AB29)</f>
        <v>13435500000</v>
      </c>
      <c r="AC30" s="160">
        <f>SUM(AC14:AC29)</f>
        <v>13435500000</v>
      </c>
      <c r="AD30" s="160"/>
      <c r="AE30" s="465"/>
      <c r="AF30" s="414"/>
    </row>
  </sheetData>
  <mergeCells count="119">
    <mergeCell ref="R11:AF11"/>
    <mergeCell ref="AO3:AP3"/>
    <mergeCell ref="R12:R13"/>
    <mergeCell ref="S12:S13"/>
    <mergeCell ref="T12:T13"/>
    <mergeCell ref="U12:U13"/>
    <mergeCell ref="AD19:AD20"/>
    <mergeCell ref="AC23:AC24"/>
    <mergeCell ref="AD23:AD24"/>
    <mergeCell ref="AF12:AF13"/>
    <mergeCell ref="V12:V13"/>
    <mergeCell ref="W12:W13"/>
    <mergeCell ref="AC12:AC13"/>
    <mergeCell ref="AD12:AD13"/>
    <mergeCell ref="AA12:AA13"/>
    <mergeCell ref="AB12:AB13"/>
    <mergeCell ref="AE12:AE13"/>
    <mergeCell ref="X12:X13"/>
    <mergeCell ref="Y12:Y13"/>
    <mergeCell ref="Z12:Z13"/>
    <mergeCell ref="R6:AF9"/>
    <mergeCell ref="AC25:AC26"/>
    <mergeCell ref="AD25:AD26"/>
    <mergeCell ref="AC28:AC29"/>
    <mergeCell ref="AD28:AD29"/>
    <mergeCell ref="AF28:AF29"/>
    <mergeCell ref="AE23:AE24"/>
    <mergeCell ref="AF23:AF24"/>
    <mergeCell ref="AE25:AE26"/>
    <mergeCell ref="AF25:AF26"/>
    <mergeCell ref="AE28:AE29"/>
    <mergeCell ref="AQ3:AS3"/>
    <mergeCell ref="AQ1:AS1"/>
    <mergeCell ref="AQ2:AS2"/>
    <mergeCell ref="AO2:AP2"/>
    <mergeCell ref="AO1:AP1"/>
    <mergeCell ref="A1:B3"/>
    <mergeCell ref="C3:D3"/>
    <mergeCell ref="F3:Y3"/>
    <mergeCell ref="Z3:AA3"/>
    <mergeCell ref="AB3:AF3"/>
    <mergeCell ref="C2:D2"/>
    <mergeCell ref="F2:Y2"/>
    <mergeCell ref="Z2:AA2"/>
    <mergeCell ref="AB2:AF2"/>
    <mergeCell ref="Z1:AA1"/>
    <mergeCell ref="AB1:AF1"/>
    <mergeCell ref="C1:D1"/>
    <mergeCell ref="F1:Y1"/>
    <mergeCell ref="A14:A15"/>
    <mergeCell ref="C16:C22"/>
    <mergeCell ref="C14:C15"/>
    <mergeCell ref="B14:B15"/>
    <mergeCell ref="A16:A22"/>
    <mergeCell ref="B16:B22"/>
    <mergeCell ref="D14:D15"/>
    <mergeCell ref="D16:D22"/>
    <mergeCell ref="E14:E15"/>
    <mergeCell ref="E16:E22"/>
    <mergeCell ref="H19:H21"/>
    <mergeCell ref="I19:I21"/>
    <mergeCell ref="Q12:Q13"/>
    <mergeCell ref="G19:G21"/>
    <mergeCell ref="F19:F21"/>
    <mergeCell ref="E23:E27"/>
    <mergeCell ref="H23:H27"/>
    <mergeCell ref="I23:I27"/>
    <mergeCell ref="N12:N13"/>
    <mergeCell ref="O12:O13"/>
    <mergeCell ref="P12:P13"/>
    <mergeCell ref="F12:F13"/>
    <mergeCell ref="J12:J13"/>
    <mergeCell ref="K12:K13"/>
    <mergeCell ref="L12:L13"/>
    <mergeCell ref="A5:B5"/>
    <mergeCell ref="C5:G5"/>
    <mergeCell ref="A6:B6"/>
    <mergeCell ref="C6:G6"/>
    <mergeCell ref="A12:A13"/>
    <mergeCell ref="B12:B13"/>
    <mergeCell ref="C12:C13"/>
    <mergeCell ref="D12:D13"/>
    <mergeCell ref="M12:M13"/>
    <mergeCell ref="G12:G13"/>
    <mergeCell ref="E12:E13"/>
    <mergeCell ref="H12:H13"/>
    <mergeCell ref="I12:I13"/>
    <mergeCell ref="A11:G11"/>
    <mergeCell ref="J11:Q11"/>
    <mergeCell ref="A7:B7"/>
    <mergeCell ref="C7:G7"/>
    <mergeCell ref="A8:B8"/>
    <mergeCell ref="C8:G8"/>
    <mergeCell ref="A9:B9"/>
    <mergeCell ref="C9:G9"/>
    <mergeCell ref="A28:A29"/>
    <mergeCell ref="AB23:AB24"/>
    <mergeCell ref="AB28:AB29"/>
    <mergeCell ref="C28:C29"/>
    <mergeCell ref="A23:A27"/>
    <mergeCell ref="R25:R26"/>
    <mergeCell ref="AA25:AA26"/>
    <mergeCell ref="D28:D29"/>
    <mergeCell ref="G28:G29"/>
    <mergeCell ref="F28:F29"/>
    <mergeCell ref="B28:B29"/>
    <mergeCell ref="AA23:AA24"/>
    <mergeCell ref="AA28:AA29"/>
    <mergeCell ref="AB25:AB26"/>
    <mergeCell ref="F23:F27"/>
    <mergeCell ref="G23:G27"/>
    <mergeCell ref="E28:E29"/>
    <mergeCell ref="H28:H29"/>
    <mergeCell ref="I28:I29"/>
    <mergeCell ref="D23:D27"/>
    <mergeCell ref="R23:R24"/>
    <mergeCell ref="B23:B27"/>
    <mergeCell ref="C23:C27"/>
    <mergeCell ref="R28:R2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E107"/>
  <sheetViews>
    <sheetView topLeftCell="A3" zoomScale="110" zoomScaleNormal="110" workbookViewId="0">
      <pane xSplit="2" ySplit="11" topLeftCell="R86" activePane="bottomRight" state="frozen"/>
      <selection pane="bottomRight" activeCell="Z14" sqref="Z14:Z20"/>
      <selection pane="bottomLeft" activeCell="A14" sqref="A14"/>
      <selection pane="topRight" activeCell="C11" sqref="C11"/>
    </sheetView>
  </sheetViews>
  <sheetFormatPr defaultColWidth="8.85546875" defaultRowHeight="12.75"/>
  <cols>
    <col min="1" max="1" width="25" style="17" customWidth="1"/>
    <col min="2" max="2" width="14.42578125" style="17" customWidth="1"/>
    <col min="3" max="3" width="34.140625" style="17" customWidth="1"/>
    <col min="4" max="5" width="16.42578125" style="17" customWidth="1"/>
    <col min="6" max="6" width="30" style="97" customWidth="1"/>
    <col min="7" max="7" width="22.140625" style="97" bestFit="1" customWidth="1"/>
    <col min="8" max="8" width="22.140625" style="17" bestFit="1" customWidth="1"/>
    <col min="9" max="9" width="37" style="17" customWidth="1"/>
    <col min="10" max="11" width="18.42578125" style="17" customWidth="1"/>
    <col min="12" max="15" width="13.85546875" style="17" customWidth="1"/>
    <col min="16" max="16" width="31.28515625" style="195" customWidth="1"/>
    <col min="17" max="17" width="29.28515625" style="17" customWidth="1"/>
    <col min="18" max="18" width="27.7109375" style="18" customWidth="1"/>
    <col min="19" max="19" width="23.42578125" style="18" customWidth="1"/>
    <col min="20" max="20" width="14.140625" style="196" customWidth="1"/>
    <col min="21" max="22" width="11.85546875" style="196" customWidth="1"/>
    <col min="23" max="23" width="53.28515625" style="196" customWidth="1"/>
    <col min="24" max="24" width="17.28515625" style="196" customWidth="1"/>
    <col min="25" max="26" width="13.7109375" style="196" customWidth="1"/>
    <col min="27" max="27" width="29.42578125" style="196" customWidth="1"/>
    <col min="28" max="28" width="29.42578125" style="222" customWidth="1"/>
    <col min="29" max="29" width="23.85546875" style="96" customWidth="1"/>
    <col min="30" max="30" width="29.7109375" style="21" customWidth="1"/>
    <col min="31" max="31" width="19.85546875" style="18" customWidth="1"/>
    <col min="32" max="32" width="24.7109375" style="17" customWidth="1"/>
    <col min="33" max="16384" width="8.85546875" style="17"/>
  </cols>
  <sheetData>
    <row r="1" spans="1:32" s="106" customFormat="1" ht="15.75">
      <c r="A1" s="814"/>
      <c r="B1" s="1007"/>
      <c r="C1" s="605" t="s">
        <v>57</v>
      </c>
      <c r="D1" s="607"/>
      <c r="E1" s="409"/>
      <c r="F1" s="933" t="s">
        <v>599</v>
      </c>
      <c r="G1" s="933"/>
      <c r="H1" s="933"/>
      <c r="I1" s="933"/>
      <c r="J1" s="933"/>
      <c r="K1" s="933"/>
      <c r="L1" s="933"/>
      <c r="M1" s="933"/>
      <c r="N1" s="933"/>
      <c r="O1" s="933"/>
      <c r="P1" s="933"/>
      <c r="Q1" s="933"/>
      <c r="R1" s="933"/>
      <c r="S1" s="933"/>
      <c r="T1" s="933"/>
      <c r="U1" s="933"/>
      <c r="V1" s="933"/>
      <c r="W1" s="933"/>
      <c r="X1" s="933"/>
      <c r="Y1" s="933"/>
      <c r="Z1" s="584" t="s">
        <v>59</v>
      </c>
      <c r="AA1" s="584"/>
      <c r="AB1" s="408"/>
      <c r="AC1" s="588" t="s">
        <v>60</v>
      </c>
      <c r="AD1" s="589"/>
      <c r="AE1" s="589"/>
      <c r="AF1" s="590"/>
    </row>
    <row r="2" spans="1:32" s="106" customFormat="1" ht="15.75">
      <c r="A2" s="815"/>
      <c r="B2" s="1008"/>
      <c r="C2" s="605" t="s">
        <v>61</v>
      </c>
      <c r="D2" s="607"/>
      <c r="E2" s="409"/>
      <c r="F2" s="929" t="s">
        <v>62</v>
      </c>
      <c r="G2" s="929"/>
      <c r="H2" s="929"/>
      <c r="I2" s="929"/>
      <c r="J2" s="929"/>
      <c r="K2" s="929"/>
      <c r="L2" s="929"/>
      <c r="M2" s="929"/>
      <c r="N2" s="929"/>
      <c r="O2" s="929"/>
      <c r="P2" s="929"/>
      <c r="Q2" s="929"/>
      <c r="R2" s="929"/>
      <c r="S2" s="929"/>
      <c r="T2" s="929"/>
      <c r="U2" s="929"/>
      <c r="V2" s="929"/>
      <c r="W2" s="929"/>
      <c r="X2" s="929"/>
      <c r="Y2" s="929"/>
      <c r="Z2" s="584" t="s">
        <v>63</v>
      </c>
      <c r="AA2" s="584"/>
      <c r="AB2" s="408"/>
      <c r="AC2" s="588">
        <v>1</v>
      </c>
      <c r="AD2" s="589"/>
      <c r="AE2" s="589"/>
      <c r="AF2" s="590"/>
    </row>
    <row r="3" spans="1:32" s="106" customFormat="1" ht="15.75">
      <c r="A3" s="816"/>
      <c r="B3" s="1009"/>
      <c r="C3" s="605" t="s">
        <v>64</v>
      </c>
      <c r="D3" s="607"/>
      <c r="E3" s="409"/>
      <c r="F3" s="929" t="s">
        <v>199</v>
      </c>
      <c r="G3" s="929"/>
      <c r="H3" s="929"/>
      <c r="I3" s="929"/>
      <c r="J3" s="929"/>
      <c r="K3" s="929"/>
      <c r="L3" s="929"/>
      <c r="M3" s="929"/>
      <c r="N3" s="929"/>
      <c r="O3" s="929"/>
      <c r="P3" s="929"/>
      <c r="Q3" s="929"/>
      <c r="R3" s="929"/>
      <c r="S3" s="929"/>
      <c r="T3" s="929"/>
      <c r="U3" s="929"/>
      <c r="V3" s="929"/>
      <c r="W3" s="929"/>
      <c r="X3" s="929"/>
      <c r="Y3" s="929"/>
      <c r="Z3" s="584" t="s">
        <v>66</v>
      </c>
      <c r="AA3" s="584"/>
      <c r="AB3" s="408"/>
      <c r="AC3" s="930">
        <v>43767</v>
      </c>
      <c r="AD3" s="931"/>
      <c r="AE3" s="931"/>
      <c r="AF3" s="932"/>
    </row>
    <row r="4" spans="1:32">
      <c r="A4" s="36"/>
      <c r="B4" s="36"/>
      <c r="C4" s="36"/>
      <c r="D4" s="36"/>
      <c r="E4" s="36"/>
      <c r="F4" s="95"/>
      <c r="G4" s="95"/>
      <c r="H4" s="36"/>
      <c r="I4" s="36"/>
      <c r="J4" s="36"/>
      <c r="K4" s="36"/>
      <c r="L4" s="36"/>
      <c r="M4" s="36"/>
      <c r="N4" s="36"/>
      <c r="O4" s="36"/>
      <c r="P4" s="36"/>
      <c r="Q4" s="36"/>
      <c r="R4" s="36"/>
      <c r="S4" s="36"/>
      <c r="T4" s="36"/>
      <c r="U4" s="36"/>
      <c r="V4" s="36"/>
      <c r="W4" s="36"/>
      <c r="X4" s="36"/>
      <c r="Y4" s="36"/>
      <c r="Z4" s="36"/>
      <c r="AA4" s="36"/>
      <c r="AB4" s="36"/>
      <c r="AF4" s="36"/>
    </row>
    <row r="5" spans="1:32">
      <c r="A5" s="569" t="s">
        <v>67</v>
      </c>
      <c r="B5" s="570"/>
      <c r="C5" s="578">
        <v>2021</v>
      </c>
      <c r="D5" s="578"/>
      <c r="E5" s="578"/>
      <c r="F5" s="578"/>
      <c r="G5" s="578"/>
      <c r="H5" s="578"/>
      <c r="I5" s="535"/>
      <c r="J5" s="133"/>
      <c r="K5" s="133"/>
      <c r="L5" s="133"/>
      <c r="M5" s="133"/>
      <c r="N5" s="133"/>
      <c r="O5" s="133"/>
      <c r="P5" s="133"/>
      <c r="Q5" s="133"/>
      <c r="R5" s="36"/>
      <c r="S5" s="36"/>
      <c r="T5" s="36"/>
      <c r="U5" s="36"/>
      <c r="V5" s="36"/>
      <c r="W5" s="36"/>
      <c r="X5" s="36"/>
      <c r="Y5" s="36"/>
      <c r="Z5" s="36"/>
      <c r="AA5" s="36"/>
      <c r="AB5" s="36"/>
      <c r="AF5" s="36"/>
    </row>
    <row r="6" spans="1:32">
      <c r="A6" s="569" t="s">
        <v>68</v>
      </c>
      <c r="B6" s="570"/>
      <c r="C6" s="579" t="s">
        <v>663</v>
      </c>
      <c r="D6" s="579"/>
      <c r="E6" s="579"/>
      <c r="F6" s="579"/>
      <c r="G6" s="579"/>
      <c r="H6" s="579"/>
      <c r="I6" s="205"/>
      <c r="J6" s="133"/>
      <c r="K6" s="133"/>
      <c r="L6" s="133"/>
      <c r="M6" s="133"/>
      <c r="N6" s="133"/>
      <c r="O6" s="133"/>
      <c r="P6" s="133"/>
      <c r="Q6" s="133"/>
      <c r="R6" s="603"/>
      <c r="S6" s="603"/>
      <c r="T6" s="603"/>
      <c r="U6" s="603"/>
      <c r="V6" s="603"/>
      <c r="W6" s="603"/>
      <c r="X6" s="603"/>
      <c r="Y6" s="603"/>
      <c r="Z6" s="603"/>
      <c r="AA6" s="603"/>
      <c r="AB6" s="603"/>
      <c r="AC6" s="603"/>
      <c r="AD6" s="603"/>
      <c r="AE6" s="603"/>
      <c r="AF6" s="603"/>
    </row>
    <row r="7" spans="1:32">
      <c r="A7" s="569" t="s">
        <v>70</v>
      </c>
      <c r="B7" s="570"/>
      <c r="C7" s="580">
        <v>2018011000219</v>
      </c>
      <c r="D7" s="580"/>
      <c r="E7" s="580"/>
      <c r="F7" s="580"/>
      <c r="G7" s="580"/>
      <c r="H7" s="580"/>
      <c r="I7" s="206"/>
      <c r="J7" s="133"/>
      <c r="K7" s="133"/>
      <c r="L7" s="133"/>
      <c r="M7" s="133"/>
      <c r="N7" s="133"/>
      <c r="O7" s="133"/>
      <c r="P7" s="133"/>
      <c r="Q7" s="133"/>
      <c r="R7" s="603"/>
      <c r="S7" s="603"/>
      <c r="T7" s="603"/>
      <c r="U7" s="603"/>
      <c r="V7" s="603"/>
      <c r="W7" s="603"/>
      <c r="X7" s="603"/>
      <c r="Y7" s="603"/>
      <c r="Z7" s="603"/>
      <c r="AA7" s="603"/>
      <c r="AB7" s="603"/>
      <c r="AC7" s="603"/>
      <c r="AD7" s="603"/>
      <c r="AE7" s="603"/>
      <c r="AF7" s="603"/>
    </row>
    <row r="8" spans="1:32">
      <c r="A8" s="569" t="s">
        <v>71</v>
      </c>
      <c r="B8" s="570"/>
      <c r="C8" s="571" t="s">
        <v>664</v>
      </c>
      <c r="D8" s="571"/>
      <c r="E8" s="571"/>
      <c r="F8" s="571"/>
      <c r="G8" s="571"/>
      <c r="H8" s="571"/>
      <c r="I8" s="207"/>
      <c r="J8" s="133"/>
      <c r="K8" s="133"/>
      <c r="L8" s="133"/>
      <c r="M8" s="133"/>
      <c r="N8" s="133"/>
      <c r="O8" s="133"/>
      <c r="P8" s="133"/>
      <c r="Q8" s="133"/>
      <c r="R8" s="603"/>
      <c r="S8" s="603"/>
      <c r="T8" s="603"/>
      <c r="U8" s="603"/>
      <c r="V8" s="603"/>
      <c r="W8" s="603"/>
      <c r="X8" s="603"/>
      <c r="Y8" s="603"/>
      <c r="Z8" s="603"/>
      <c r="AA8" s="603"/>
      <c r="AB8" s="603"/>
      <c r="AC8" s="603"/>
      <c r="AD8" s="603"/>
      <c r="AE8" s="603"/>
      <c r="AF8" s="603"/>
    </row>
    <row r="9" spans="1:32">
      <c r="A9" s="569" t="s">
        <v>73</v>
      </c>
      <c r="B9" s="570"/>
      <c r="C9" s="872" t="s">
        <v>74</v>
      </c>
      <c r="D9" s="873"/>
      <c r="E9" s="873"/>
      <c r="F9" s="873"/>
      <c r="G9" s="873"/>
      <c r="H9" s="874"/>
      <c r="I9" s="205"/>
      <c r="J9" s="133"/>
      <c r="K9" s="133"/>
      <c r="L9" s="133"/>
      <c r="M9" s="133"/>
      <c r="N9" s="133"/>
      <c r="O9" s="133"/>
      <c r="P9" s="133"/>
      <c r="Q9" s="133"/>
      <c r="R9" s="603"/>
      <c r="S9" s="603"/>
      <c r="T9" s="603"/>
      <c r="U9" s="603"/>
      <c r="V9" s="603"/>
      <c r="W9" s="603"/>
      <c r="X9" s="603"/>
      <c r="Y9" s="603"/>
      <c r="Z9" s="603"/>
      <c r="AA9" s="603"/>
      <c r="AB9" s="603"/>
      <c r="AC9" s="603"/>
      <c r="AD9" s="603"/>
      <c r="AE9" s="603"/>
      <c r="AF9" s="603"/>
    </row>
    <row r="10" spans="1:32">
      <c r="A10" s="97"/>
      <c r="B10" s="97"/>
      <c r="C10" s="414"/>
      <c r="D10" s="414"/>
      <c r="E10" s="414"/>
      <c r="H10" s="414"/>
      <c r="I10" s="414"/>
      <c r="J10" s="414"/>
      <c r="K10" s="414"/>
      <c r="L10" s="414"/>
      <c r="M10" s="414"/>
      <c r="N10" s="414"/>
      <c r="O10" s="414"/>
      <c r="P10" s="414"/>
      <c r="Q10" s="414"/>
      <c r="R10" s="414"/>
      <c r="S10" s="414"/>
      <c r="T10" s="414"/>
      <c r="U10" s="414"/>
      <c r="V10" s="414"/>
      <c r="W10" s="414"/>
      <c r="X10" s="465"/>
      <c r="Y10" s="465"/>
      <c r="Z10" s="465"/>
      <c r="AA10" s="465"/>
      <c r="AB10" s="465"/>
      <c r="AF10" s="18"/>
    </row>
    <row r="11" spans="1:32">
      <c r="A11" s="1004" t="s">
        <v>75</v>
      </c>
      <c r="B11" s="1004"/>
      <c r="C11" s="1004"/>
      <c r="D11" s="1004"/>
      <c r="E11" s="1004"/>
      <c r="F11" s="1004"/>
      <c r="G11" s="1004"/>
      <c r="H11" s="1004"/>
      <c r="I11" s="502"/>
      <c r="J11" s="1011" t="s">
        <v>76</v>
      </c>
      <c r="K11" s="1011"/>
      <c r="L11" s="1011"/>
      <c r="M11" s="1011"/>
      <c r="N11" s="1011"/>
      <c r="O11" s="1011"/>
      <c r="P11" s="1011"/>
      <c r="Q11" s="1011"/>
      <c r="R11" s="1023" t="s">
        <v>77</v>
      </c>
      <c r="S11" s="1023"/>
      <c r="T11" s="1023"/>
      <c r="U11" s="1023"/>
      <c r="V11" s="1023"/>
      <c r="W11" s="1023"/>
      <c r="X11" s="1023"/>
      <c r="Y11" s="1023"/>
      <c r="Z11" s="1023"/>
      <c r="AA11" s="1023"/>
      <c r="AB11" s="1023"/>
      <c r="AC11" s="1023"/>
      <c r="AD11" s="1023"/>
      <c r="AE11" s="1023"/>
      <c r="AF11" s="1023"/>
    </row>
    <row r="12" spans="1:32">
      <c r="A12" s="810" t="s">
        <v>78</v>
      </c>
      <c r="B12" s="1004" t="s">
        <v>79</v>
      </c>
      <c r="C12" s="810" t="s">
        <v>80</v>
      </c>
      <c r="D12" s="810" t="s">
        <v>81</v>
      </c>
      <c r="E12" s="575" t="s">
        <v>82</v>
      </c>
      <c r="F12" s="810" t="s">
        <v>83</v>
      </c>
      <c r="G12" s="810" t="s">
        <v>200</v>
      </c>
      <c r="H12" s="575" t="s">
        <v>85</v>
      </c>
      <c r="I12" s="597" t="s">
        <v>86</v>
      </c>
      <c r="J12" s="1015" t="s">
        <v>87</v>
      </c>
      <c r="K12" s="1015" t="s">
        <v>88</v>
      </c>
      <c r="L12" s="1015" t="s">
        <v>89</v>
      </c>
      <c r="M12" s="1015" t="s">
        <v>90</v>
      </c>
      <c r="N12" s="1011" t="s">
        <v>91</v>
      </c>
      <c r="O12" s="1015" t="s">
        <v>17</v>
      </c>
      <c r="P12" s="1011" t="s">
        <v>36</v>
      </c>
      <c r="Q12" s="1011" t="s">
        <v>23</v>
      </c>
      <c r="R12" s="1012" t="s">
        <v>92</v>
      </c>
      <c r="S12" s="1012" t="s">
        <v>93</v>
      </c>
      <c r="T12" s="1012" t="s">
        <v>94</v>
      </c>
      <c r="U12" s="1014" t="s">
        <v>95</v>
      </c>
      <c r="V12" s="597" t="s">
        <v>82</v>
      </c>
      <c r="W12" s="597" t="s">
        <v>96</v>
      </c>
      <c r="X12" s="1012" t="s">
        <v>97</v>
      </c>
      <c r="Y12" s="1012" t="s">
        <v>98</v>
      </c>
      <c r="Z12" s="1012" t="s">
        <v>99</v>
      </c>
      <c r="AA12" s="1012" t="s">
        <v>100</v>
      </c>
      <c r="AB12" s="1012" t="s">
        <v>101</v>
      </c>
      <c r="AC12" s="599" t="s">
        <v>102</v>
      </c>
      <c r="AD12" s="597" t="s">
        <v>96</v>
      </c>
      <c r="AE12" s="1012" t="s">
        <v>50</v>
      </c>
      <c r="AF12" s="1012" t="s">
        <v>103</v>
      </c>
    </row>
    <row r="13" spans="1:32">
      <c r="A13" s="1003"/>
      <c r="B13" s="1005"/>
      <c r="C13" s="1003"/>
      <c r="D13" s="1003"/>
      <c r="E13" s="576"/>
      <c r="F13" s="1003"/>
      <c r="G13" s="1003"/>
      <c r="H13" s="576"/>
      <c r="I13" s="598"/>
      <c r="J13" s="1016"/>
      <c r="K13" s="1016"/>
      <c r="L13" s="1016"/>
      <c r="M13" s="1016"/>
      <c r="N13" s="1013"/>
      <c r="O13" s="1016"/>
      <c r="P13" s="1013"/>
      <c r="Q13" s="1013"/>
      <c r="R13" s="1012"/>
      <c r="S13" s="1012"/>
      <c r="T13" s="1012"/>
      <c r="U13" s="1014"/>
      <c r="V13" s="598"/>
      <c r="W13" s="598"/>
      <c r="X13" s="1012"/>
      <c r="Y13" s="1012"/>
      <c r="Z13" s="1012"/>
      <c r="AA13" s="1012"/>
      <c r="AB13" s="1012"/>
      <c r="AC13" s="599"/>
      <c r="AD13" s="598"/>
      <c r="AE13" s="1012"/>
      <c r="AF13" s="1012"/>
    </row>
    <row r="14" spans="1:32" s="195" customFormat="1">
      <c r="A14" s="806" t="s">
        <v>665</v>
      </c>
      <c r="B14" s="998" t="s">
        <v>666</v>
      </c>
      <c r="C14" s="998" t="s">
        <v>667</v>
      </c>
      <c r="D14" s="1006">
        <v>20</v>
      </c>
      <c r="E14" s="1006" t="s">
        <v>668</v>
      </c>
      <c r="F14" s="1017" t="s">
        <v>669</v>
      </c>
      <c r="G14" s="1027">
        <v>685000000</v>
      </c>
      <c r="H14" s="1019">
        <f>+G14</f>
        <v>685000000</v>
      </c>
      <c r="I14" s="1020" t="s">
        <v>670</v>
      </c>
      <c r="J14" s="805" t="s">
        <v>1</v>
      </c>
      <c r="K14" s="784" t="s">
        <v>1</v>
      </c>
      <c r="L14" s="784" t="s">
        <v>1</v>
      </c>
      <c r="M14" s="784" t="s">
        <v>3</v>
      </c>
      <c r="N14" s="784" t="s">
        <v>1</v>
      </c>
      <c r="O14" s="784" t="s">
        <v>1</v>
      </c>
      <c r="P14" s="784" t="s">
        <v>1</v>
      </c>
      <c r="Q14" s="422" t="s">
        <v>25</v>
      </c>
      <c r="R14" s="797" t="s">
        <v>671</v>
      </c>
      <c r="S14" s="998" t="s">
        <v>672</v>
      </c>
      <c r="T14" s="787" t="s">
        <v>55</v>
      </c>
      <c r="U14" s="998">
        <v>20</v>
      </c>
      <c r="V14" s="998" t="s">
        <v>668</v>
      </c>
      <c r="W14" s="998" t="s">
        <v>668</v>
      </c>
      <c r="X14" s="998" t="s">
        <v>5</v>
      </c>
      <c r="Y14" s="786">
        <v>44228</v>
      </c>
      <c r="Z14" s="786">
        <v>44561</v>
      </c>
      <c r="AA14" s="787" t="s">
        <v>15</v>
      </c>
      <c r="AB14" s="1010">
        <v>685000000</v>
      </c>
      <c r="AC14" s="1010">
        <f>+AB14</f>
        <v>685000000</v>
      </c>
      <c r="AD14" s="1021" t="s">
        <v>668</v>
      </c>
      <c r="AE14" s="999" t="s">
        <v>51</v>
      </c>
      <c r="AF14" s="1000" t="s">
        <v>673</v>
      </c>
    </row>
    <row r="15" spans="1:32">
      <c r="A15" s="734"/>
      <c r="B15" s="705"/>
      <c r="C15" s="705"/>
      <c r="D15" s="726"/>
      <c r="E15" s="726"/>
      <c r="F15" s="1018"/>
      <c r="G15" s="818"/>
      <c r="H15" s="1001"/>
      <c r="I15" s="986"/>
      <c r="J15" s="683"/>
      <c r="K15" s="685"/>
      <c r="L15" s="685"/>
      <c r="M15" s="685"/>
      <c r="N15" s="685"/>
      <c r="O15" s="685"/>
      <c r="P15" s="685"/>
      <c r="Q15" s="394" t="s">
        <v>24</v>
      </c>
      <c r="R15" s="679"/>
      <c r="S15" s="705"/>
      <c r="T15" s="680"/>
      <c r="U15" s="705"/>
      <c r="V15" s="705"/>
      <c r="W15" s="705"/>
      <c r="X15" s="705"/>
      <c r="Y15" s="700"/>
      <c r="Z15" s="700"/>
      <c r="AA15" s="680"/>
      <c r="AB15" s="996"/>
      <c r="AC15" s="996"/>
      <c r="AD15" s="1022"/>
      <c r="AE15" s="959"/>
      <c r="AF15" s="938"/>
    </row>
    <row r="16" spans="1:32">
      <c r="A16" s="734"/>
      <c r="B16" s="705"/>
      <c r="C16" s="705"/>
      <c r="D16" s="726"/>
      <c r="E16" s="726"/>
      <c r="F16" s="703" t="s">
        <v>674</v>
      </c>
      <c r="G16" s="818">
        <f>+AB16+AB17</f>
        <v>1667700000</v>
      </c>
      <c r="H16" s="1001">
        <f>+G16</f>
        <v>1667700000</v>
      </c>
      <c r="I16" s="1020" t="s">
        <v>670</v>
      </c>
      <c r="J16" s="683"/>
      <c r="K16" s="685"/>
      <c r="L16" s="685"/>
      <c r="M16" s="685"/>
      <c r="N16" s="685"/>
      <c r="O16" s="685"/>
      <c r="P16" s="685"/>
      <c r="Q16" s="394" t="s">
        <v>29</v>
      </c>
      <c r="R16" s="679"/>
      <c r="S16" s="705"/>
      <c r="T16" s="680"/>
      <c r="U16" s="705"/>
      <c r="V16" s="705"/>
      <c r="W16" s="705"/>
      <c r="X16" s="705"/>
      <c r="Y16" s="700"/>
      <c r="Z16" s="700"/>
      <c r="AA16" s="428" t="s">
        <v>12</v>
      </c>
      <c r="AB16" s="498">
        <v>1598400000</v>
      </c>
      <c r="AC16" s="498">
        <f>+AB16</f>
        <v>1598400000</v>
      </c>
      <c r="AD16" s="498" t="s">
        <v>668</v>
      </c>
      <c r="AE16" s="959"/>
      <c r="AF16" s="938"/>
    </row>
    <row r="17" spans="1:32">
      <c r="A17" s="734"/>
      <c r="B17" s="705"/>
      <c r="C17" s="705"/>
      <c r="D17" s="726"/>
      <c r="E17" s="726"/>
      <c r="F17" s="703"/>
      <c r="G17" s="818"/>
      <c r="H17" s="1001"/>
      <c r="I17" s="986"/>
      <c r="J17" s="683"/>
      <c r="K17" s="685"/>
      <c r="L17" s="685"/>
      <c r="M17" s="685"/>
      <c r="N17" s="685"/>
      <c r="O17" s="685"/>
      <c r="P17" s="685"/>
      <c r="Q17" s="394" t="s">
        <v>30</v>
      </c>
      <c r="R17" s="679"/>
      <c r="S17" s="705"/>
      <c r="T17" s="680"/>
      <c r="U17" s="705"/>
      <c r="V17" s="705"/>
      <c r="W17" s="705"/>
      <c r="X17" s="705"/>
      <c r="Y17" s="700"/>
      <c r="Z17" s="700"/>
      <c r="AA17" s="428" t="s">
        <v>675</v>
      </c>
      <c r="AB17" s="498">
        <v>69300000</v>
      </c>
      <c r="AC17" s="498">
        <f>+AB17</f>
        <v>69300000</v>
      </c>
      <c r="AD17" s="498" t="s">
        <v>668</v>
      </c>
      <c r="AE17" s="959"/>
      <c r="AF17" s="938"/>
    </row>
    <row r="18" spans="1:32">
      <c r="A18" s="734"/>
      <c r="B18" s="705"/>
      <c r="C18" s="705"/>
      <c r="D18" s="726"/>
      <c r="E18" s="726"/>
      <c r="F18" s="703" t="s">
        <v>676</v>
      </c>
      <c r="G18" s="819">
        <f>+AB18+AB19+AB20</f>
        <v>2614400000</v>
      </c>
      <c r="H18" s="1002">
        <f>+AC18+AC19+AC20</f>
        <v>2314400000</v>
      </c>
      <c r="I18" s="984" t="s">
        <v>677</v>
      </c>
      <c r="J18" s="683"/>
      <c r="K18" s="685"/>
      <c r="L18" s="685"/>
      <c r="M18" s="685"/>
      <c r="N18" s="685"/>
      <c r="O18" s="685"/>
      <c r="P18" s="685"/>
      <c r="Q18" s="394" t="s">
        <v>34</v>
      </c>
      <c r="R18" s="679"/>
      <c r="S18" s="705"/>
      <c r="T18" s="680"/>
      <c r="U18" s="705"/>
      <c r="V18" s="705"/>
      <c r="W18" s="705"/>
      <c r="X18" s="705"/>
      <c r="Y18" s="700"/>
      <c r="Z18" s="700"/>
      <c r="AA18" s="428" t="s">
        <v>12</v>
      </c>
      <c r="AB18" s="498">
        <v>1598400000</v>
      </c>
      <c r="AC18" s="213">
        <v>1538400000</v>
      </c>
      <c r="AD18" s="961" t="s">
        <v>678</v>
      </c>
      <c r="AE18" s="959"/>
      <c r="AF18" s="938"/>
    </row>
    <row r="19" spans="1:32" ht="25.5">
      <c r="A19" s="734"/>
      <c r="B19" s="705"/>
      <c r="C19" s="705"/>
      <c r="D19" s="726"/>
      <c r="E19" s="726"/>
      <c r="F19" s="703"/>
      <c r="G19" s="1028"/>
      <c r="H19" s="1002"/>
      <c r="I19" s="985"/>
      <c r="J19" s="683"/>
      <c r="K19" s="685"/>
      <c r="L19" s="685"/>
      <c r="M19" s="685"/>
      <c r="N19" s="685"/>
      <c r="O19" s="685"/>
      <c r="P19" s="685"/>
      <c r="Q19" s="394" t="s">
        <v>35</v>
      </c>
      <c r="R19" s="679"/>
      <c r="S19" s="705"/>
      <c r="T19" s="680"/>
      <c r="U19" s="705"/>
      <c r="V19" s="705"/>
      <c r="W19" s="705"/>
      <c r="X19" s="705"/>
      <c r="Y19" s="700"/>
      <c r="Z19" s="700"/>
      <c r="AA19" s="428" t="s">
        <v>675</v>
      </c>
      <c r="AB19" s="498">
        <v>66000000</v>
      </c>
      <c r="AC19" s="213">
        <v>275999999.99999988</v>
      </c>
      <c r="AD19" s="962"/>
      <c r="AE19" s="959"/>
      <c r="AF19" s="938"/>
    </row>
    <row r="20" spans="1:32">
      <c r="A20" s="734"/>
      <c r="B20" s="705"/>
      <c r="C20" s="705"/>
      <c r="D20" s="726"/>
      <c r="E20" s="726"/>
      <c r="F20" s="703"/>
      <c r="G20" s="820"/>
      <c r="H20" s="1002"/>
      <c r="I20" s="986"/>
      <c r="J20" s="683"/>
      <c r="K20" s="685"/>
      <c r="L20" s="685"/>
      <c r="M20" s="685"/>
      <c r="N20" s="685"/>
      <c r="O20" s="685"/>
      <c r="P20" s="685"/>
      <c r="Q20" s="394" t="s">
        <v>679</v>
      </c>
      <c r="R20" s="679"/>
      <c r="S20" s="705"/>
      <c r="T20" s="680"/>
      <c r="U20" s="705"/>
      <c r="V20" s="705"/>
      <c r="W20" s="705"/>
      <c r="X20" s="705"/>
      <c r="Y20" s="700"/>
      <c r="Z20" s="700"/>
      <c r="AA20" s="428" t="s">
        <v>15</v>
      </c>
      <c r="AB20" s="498">
        <v>950000000</v>
      </c>
      <c r="AC20" s="213">
        <v>500000000</v>
      </c>
      <c r="AD20" s="963"/>
      <c r="AE20" s="959"/>
      <c r="AF20" s="938"/>
    </row>
    <row r="21" spans="1:32">
      <c r="A21" s="734"/>
      <c r="B21" s="705"/>
      <c r="C21" s="705"/>
      <c r="D21" s="726"/>
      <c r="E21" s="726"/>
      <c r="F21" s="703" t="s">
        <v>680</v>
      </c>
      <c r="G21" s="996">
        <f>+AB21</f>
        <v>177600000</v>
      </c>
      <c r="H21" s="997">
        <f>+G21</f>
        <v>177600000</v>
      </c>
      <c r="I21" s="993" t="s">
        <v>670</v>
      </c>
      <c r="J21" s="683"/>
      <c r="K21" s="685"/>
      <c r="L21" s="685"/>
      <c r="M21" s="685"/>
      <c r="N21" s="685"/>
      <c r="O21" s="685"/>
      <c r="P21" s="685"/>
      <c r="Q21" s="394" t="s">
        <v>28</v>
      </c>
      <c r="R21" s="679" t="s">
        <v>681</v>
      </c>
      <c r="S21" s="705" t="s">
        <v>682</v>
      </c>
      <c r="T21" s="680" t="s">
        <v>55</v>
      </c>
      <c r="U21" s="705">
        <v>20</v>
      </c>
      <c r="V21" s="705" t="s">
        <v>668</v>
      </c>
      <c r="W21" s="705" t="s">
        <v>668</v>
      </c>
      <c r="X21" s="705" t="s">
        <v>5</v>
      </c>
      <c r="Y21" s="700">
        <v>44256</v>
      </c>
      <c r="Z21" s="700">
        <v>44561</v>
      </c>
      <c r="AA21" s="710" t="s">
        <v>12</v>
      </c>
      <c r="AB21" s="961">
        <v>177600000</v>
      </c>
      <c r="AC21" s="996">
        <f>+AB21</f>
        <v>177600000</v>
      </c>
      <c r="AD21" s="1022"/>
      <c r="AE21" s="959" t="s">
        <v>51</v>
      </c>
      <c r="AF21" s="938" t="s">
        <v>673</v>
      </c>
    </row>
    <row r="22" spans="1:32">
      <c r="A22" s="734"/>
      <c r="B22" s="705"/>
      <c r="C22" s="705"/>
      <c r="D22" s="726"/>
      <c r="E22" s="726"/>
      <c r="F22" s="703"/>
      <c r="G22" s="996"/>
      <c r="H22" s="997"/>
      <c r="I22" s="994"/>
      <c r="J22" s="683"/>
      <c r="K22" s="685"/>
      <c r="L22" s="685"/>
      <c r="M22" s="685"/>
      <c r="N22" s="685"/>
      <c r="O22" s="685"/>
      <c r="P22" s="685"/>
      <c r="Q22" s="557" t="s">
        <v>27</v>
      </c>
      <c r="R22" s="679"/>
      <c r="S22" s="705"/>
      <c r="T22" s="680"/>
      <c r="U22" s="705"/>
      <c r="V22" s="705"/>
      <c r="W22" s="705"/>
      <c r="X22" s="705"/>
      <c r="Y22" s="700"/>
      <c r="Z22" s="700"/>
      <c r="AA22" s="712"/>
      <c r="AB22" s="963"/>
      <c r="AC22" s="996"/>
      <c r="AD22" s="1022"/>
      <c r="AE22" s="959"/>
      <c r="AF22" s="938"/>
    </row>
    <row r="23" spans="1:32" ht="25.5">
      <c r="A23" s="734"/>
      <c r="B23" s="705"/>
      <c r="C23" s="705"/>
      <c r="D23" s="726"/>
      <c r="E23" s="726"/>
      <c r="F23" s="507" t="s">
        <v>683</v>
      </c>
      <c r="G23" s="32">
        <f>+AB23</f>
        <v>177600000</v>
      </c>
      <c r="H23" s="100">
        <f>+G23</f>
        <v>177600000</v>
      </c>
      <c r="I23" s="184" t="s">
        <v>670</v>
      </c>
      <c r="J23" s="683"/>
      <c r="K23" s="685"/>
      <c r="L23" s="685"/>
      <c r="M23" s="685"/>
      <c r="N23" s="685"/>
      <c r="O23" s="685"/>
      <c r="P23" s="685"/>
      <c r="Q23" s="557"/>
      <c r="R23" s="679" t="s">
        <v>684</v>
      </c>
      <c r="S23" s="705" t="s">
        <v>685</v>
      </c>
      <c r="T23" s="680" t="s">
        <v>55</v>
      </c>
      <c r="U23" s="705">
        <v>20</v>
      </c>
      <c r="V23" s="705" t="s">
        <v>668</v>
      </c>
      <c r="W23" s="705" t="s">
        <v>668</v>
      </c>
      <c r="X23" s="705" t="s">
        <v>5</v>
      </c>
      <c r="Y23" s="700">
        <v>44247</v>
      </c>
      <c r="Z23" s="700">
        <v>44561</v>
      </c>
      <c r="AA23" s="428" t="s">
        <v>12</v>
      </c>
      <c r="AB23" s="498">
        <v>177600000</v>
      </c>
      <c r="AC23" s="498">
        <f>+AB23</f>
        <v>177600000</v>
      </c>
      <c r="AD23" s="498"/>
      <c r="AE23" s="959" t="s">
        <v>51</v>
      </c>
      <c r="AF23" s="938" t="s">
        <v>673</v>
      </c>
    </row>
    <row r="24" spans="1:32">
      <c r="A24" s="734"/>
      <c r="B24" s="705"/>
      <c r="C24" s="705"/>
      <c r="D24" s="726"/>
      <c r="E24" s="726"/>
      <c r="F24" s="942" t="s">
        <v>686</v>
      </c>
      <c r="G24" s="996">
        <f>+AB24</f>
        <v>266400000</v>
      </c>
      <c r="H24" s="997">
        <f>+G24</f>
        <v>266400000</v>
      </c>
      <c r="I24" s="993" t="s">
        <v>670</v>
      </c>
      <c r="J24" s="683"/>
      <c r="K24" s="685"/>
      <c r="L24" s="685"/>
      <c r="M24" s="685"/>
      <c r="N24" s="685"/>
      <c r="O24" s="685"/>
      <c r="P24" s="685"/>
      <c r="Q24" s="557"/>
      <c r="R24" s="679"/>
      <c r="S24" s="705"/>
      <c r="T24" s="680"/>
      <c r="U24" s="705"/>
      <c r="V24" s="705"/>
      <c r="W24" s="705"/>
      <c r="X24" s="705"/>
      <c r="Y24" s="700"/>
      <c r="Z24" s="700"/>
      <c r="AA24" s="680" t="s">
        <v>12</v>
      </c>
      <c r="AB24" s="996">
        <v>266400000</v>
      </c>
      <c r="AC24" s="996">
        <f>+AB24</f>
        <v>266400000</v>
      </c>
      <c r="AD24" s="1022"/>
      <c r="AE24" s="959"/>
      <c r="AF24" s="938"/>
    </row>
    <row r="25" spans="1:32">
      <c r="A25" s="734"/>
      <c r="B25" s="705"/>
      <c r="C25" s="705"/>
      <c r="D25" s="726"/>
      <c r="E25" s="726"/>
      <c r="F25" s="942"/>
      <c r="G25" s="996"/>
      <c r="H25" s="997"/>
      <c r="I25" s="994"/>
      <c r="J25" s="683"/>
      <c r="K25" s="685"/>
      <c r="L25" s="685"/>
      <c r="M25" s="685"/>
      <c r="N25" s="685"/>
      <c r="O25" s="685"/>
      <c r="P25" s="685"/>
      <c r="Q25" s="557"/>
      <c r="R25" s="679"/>
      <c r="S25" s="705"/>
      <c r="T25" s="680"/>
      <c r="U25" s="705"/>
      <c r="V25" s="705"/>
      <c r="W25" s="705"/>
      <c r="X25" s="705"/>
      <c r="Y25" s="700"/>
      <c r="Z25" s="700"/>
      <c r="AA25" s="680"/>
      <c r="AB25" s="996"/>
      <c r="AC25" s="996"/>
      <c r="AD25" s="1022"/>
      <c r="AE25" s="959"/>
      <c r="AF25" s="938"/>
    </row>
    <row r="26" spans="1:32">
      <c r="A26" s="734"/>
      <c r="B26" s="705" t="s">
        <v>687</v>
      </c>
      <c r="C26" s="705" t="s">
        <v>688</v>
      </c>
      <c r="D26" s="685">
        <v>15</v>
      </c>
      <c r="E26" s="685" t="s">
        <v>668</v>
      </c>
      <c r="F26" s="942" t="s">
        <v>674</v>
      </c>
      <c r="G26" s="952">
        <f>+AB26+AB27</f>
        <v>1667700000</v>
      </c>
      <c r="H26" s="943">
        <f>+G26</f>
        <v>1667700000</v>
      </c>
      <c r="I26" s="993" t="s">
        <v>670</v>
      </c>
      <c r="J26" s="683" t="s">
        <v>1</v>
      </c>
      <c r="K26" s="685" t="s">
        <v>1</v>
      </c>
      <c r="L26" s="685" t="s">
        <v>1</v>
      </c>
      <c r="M26" s="685" t="s">
        <v>3</v>
      </c>
      <c r="N26" s="685" t="s">
        <v>1</v>
      </c>
      <c r="O26" s="685" t="s">
        <v>1</v>
      </c>
      <c r="P26" s="685" t="s">
        <v>1</v>
      </c>
      <c r="Q26" s="394" t="s">
        <v>25</v>
      </c>
      <c r="R26" s="679" t="s">
        <v>689</v>
      </c>
      <c r="S26" s="705" t="s">
        <v>690</v>
      </c>
      <c r="T26" s="680" t="s">
        <v>55</v>
      </c>
      <c r="U26" s="705">
        <v>15</v>
      </c>
      <c r="V26" s="705" t="s">
        <v>668</v>
      </c>
      <c r="W26" s="705" t="s">
        <v>668</v>
      </c>
      <c r="X26" s="705" t="s">
        <v>5</v>
      </c>
      <c r="Y26" s="700">
        <v>44228</v>
      </c>
      <c r="Z26" s="700">
        <v>44561</v>
      </c>
      <c r="AA26" s="428" t="s">
        <v>12</v>
      </c>
      <c r="AB26" s="498">
        <v>1598400000</v>
      </c>
      <c r="AC26" s="498">
        <f>+AB26</f>
        <v>1598400000</v>
      </c>
      <c r="AD26" s="498"/>
      <c r="AE26" s="959" t="s">
        <v>51</v>
      </c>
      <c r="AF26" s="938" t="s">
        <v>673</v>
      </c>
    </row>
    <row r="27" spans="1:32">
      <c r="A27" s="734"/>
      <c r="B27" s="705"/>
      <c r="C27" s="705"/>
      <c r="D27" s="685"/>
      <c r="E27" s="685"/>
      <c r="F27" s="942"/>
      <c r="G27" s="952"/>
      <c r="H27" s="943"/>
      <c r="I27" s="994"/>
      <c r="J27" s="683"/>
      <c r="K27" s="685"/>
      <c r="L27" s="685"/>
      <c r="M27" s="685"/>
      <c r="N27" s="685"/>
      <c r="O27" s="685"/>
      <c r="P27" s="685"/>
      <c r="Q27" s="394" t="s">
        <v>24</v>
      </c>
      <c r="R27" s="679"/>
      <c r="S27" s="705"/>
      <c r="T27" s="680"/>
      <c r="U27" s="705"/>
      <c r="V27" s="705"/>
      <c r="W27" s="705"/>
      <c r="X27" s="705"/>
      <c r="Y27" s="700"/>
      <c r="Z27" s="700"/>
      <c r="AA27" s="428" t="s">
        <v>675</v>
      </c>
      <c r="AB27" s="498">
        <v>69300000</v>
      </c>
      <c r="AC27" s="498">
        <f>+AB27</f>
        <v>69300000</v>
      </c>
      <c r="AD27" s="498"/>
      <c r="AE27" s="959"/>
      <c r="AF27" s="938"/>
    </row>
    <row r="28" spans="1:32">
      <c r="A28" s="734"/>
      <c r="B28" s="705"/>
      <c r="C28" s="705"/>
      <c r="D28" s="685"/>
      <c r="E28" s="685"/>
      <c r="F28" s="942" t="s">
        <v>691</v>
      </c>
      <c r="G28" s="975">
        <f>+AB28+AB29+AB30</f>
        <v>2314400000</v>
      </c>
      <c r="H28" s="943">
        <f>+G28</f>
        <v>2314400000</v>
      </c>
      <c r="I28" s="993" t="s">
        <v>670</v>
      </c>
      <c r="J28" s="683"/>
      <c r="K28" s="685" t="s">
        <v>1</v>
      </c>
      <c r="L28" s="685" t="s">
        <v>1</v>
      </c>
      <c r="M28" s="685" t="s">
        <v>2</v>
      </c>
      <c r="N28" s="685" t="s">
        <v>1</v>
      </c>
      <c r="O28" s="685" t="s">
        <v>1</v>
      </c>
      <c r="P28" s="685" t="s">
        <v>1</v>
      </c>
      <c r="Q28" s="394" t="s">
        <v>29</v>
      </c>
      <c r="R28" s="679"/>
      <c r="S28" s="705"/>
      <c r="T28" s="680"/>
      <c r="U28" s="705"/>
      <c r="V28" s="705"/>
      <c r="W28" s="705"/>
      <c r="X28" s="705"/>
      <c r="Y28" s="700"/>
      <c r="Z28" s="700"/>
      <c r="AA28" s="428" t="s">
        <v>12</v>
      </c>
      <c r="AB28" s="498">
        <v>1598400000</v>
      </c>
      <c r="AC28" s="213">
        <v>1472400000</v>
      </c>
      <c r="AD28" s="961" t="s">
        <v>692</v>
      </c>
      <c r="AE28" s="959"/>
      <c r="AF28" s="938"/>
    </row>
    <row r="29" spans="1:32">
      <c r="A29" s="734"/>
      <c r="B29" s="705"/>
      <c r="C29" s="705"/>
      <c r="D29" s="685"/>
      <c r="E29" s="685"/>
      <c r="F29" s="942"/>
      <c r="G29" s="976"/>
      <c r="H29" s="943"/>
      <c r="I29" s="1029"/>
      <c r="J29" s="683"/>
      <c r="K29" s="685"/>
      <c r="L29" s="685"/>
      <c r="M29" s="685"/>
      <c r="N29" s="685"/>
      <c r="O29" s="685"/>
      <c r="P29" s="685"/>
      <c r="Q29" s="394" t="s">
        <v>30</v>
      </c>
      <c r="R29" s="679"/>
      <c r="S29" s="705"/>
      <c r="T29" s="680"/>
      <c r="U29" s="705"/>
      <c r="V29" s="705"/>
      <c r="W29" s="705"/>
      <c r="X29" s="705"/>
      <c r="Y29" s="700"/>
      <c r="Z29" s="700"/>
      <c r="AA29" s="428" t="s">
        <v>675</v>
      </c>
      <c r="AB29" s="498">
        <v>66000000</v>
      </c>
      <c r="AC29" s="213">
        <v>342000000</v>
      </c>
      <c r="AD29" s="962"/>
      <c r="AE29" s="959"/>
      <c r="AF29" s="938"/>
    </row>
    <row r="30" spans="1:32">
      <c r="A30" s="734"/>
      <c r="B30" s="705"/>
      <c r="C30" s="705"/>
      <c r="D30" s="685"/>
      <c r="E30" s="685"/>
      <c r="F30" s="942"/>
      <c r="G30" s="979"/>
      <c r="H30" s="943"/>
      <c r="I30" s="994"/>
      <c r="J30" s="683"/>
      <c r="K30" s="685"/>
      <c r="L30" s="685"/>
      <c r="M30" s="685"/>
      <c r="N30" s="685"/>
      <c r="O30" s="685"/>
      <c r="P30" s="685"/>
      <c r="Q30" s="394" t="s">
        <v>34</v>
      </c>
      <c r="R30" s="679"/>
      <c r="S30" s="705"/>
      <c r="T30" s="680"/>
      <c r="U30" s="705"/>
      <c r="V30" s="705"/>
      <c r="W30" s="705"/>
      <c r="X30" s="705"/>
      <c r="Y30" s="700"/>
      <c r="Z30" s="700"/>
      <c r="AA30" s="428" t="s">
        <v>15</v>
      </c>
      <c r="AB30" s="498">
        <v>650000000</v>
      </c>
      <c r="AC30" s="213">
        <v>500000000</v>
      </c>
      <c r="AD30" s="963"/>
      <c r="AE30" s="959"/>
      <c r="AF30" s="938"/>
    </row>
    <row r="31" spans="1:32" ht="25.5">
      <c r="A31" s="734"/>
      <c r="B31" s="705"/>
      <c r="C31" s="705"/>
      <c r="D31" s="685"/>
      <c r="E31" s="685"/>
      <c r="F31" s="507" t="s">
        <v>693</v>
      </c>
      <c r="G31" s="500">
        <f>+AB31</f>
        <v>177600000</v>
      </c>
      <c r="H31" s="509">
        <f>+G31</f>
        <v>177600000</v>
      </c>
      <c r="I31" s="216" t="s">
        <v>670</v>
      </c>
      <c r="J31" s="683"/>
      <c r="K31" s="685" t="s">
        <v>1</v>
      </c>
      <c r="L31" s="685" t="s">
        <v>1</v>
      </c>
      <c r="M31" s="685" t="s">
        <v>2</v>
      </c>
      <c r="N31" s="685" t="s">
        <v>1</v>
      </c>
      <c r="O31" s="685" t="s">
        <v>1</v>
      </c>
      <c r="P31" s="685" t="s">
        <v>1</v>
      </c>
      <c r="Q31" s="394" t="s">
        <v>679</v>
      </c>
      <c r="R31" s="430" t="s">
        <v>694</v>
      </c>
      <c r="S31" s="459" t="s">
        <v>695</v>
      </c>
      <c r="T31" s="428" t="s">
        <v>55</v>
      </c>
      <c r="U31" s="31">
        <v>15</v>
      </c>
      <c r="V31" s="31" t="s">
        <v>668</v>
      </c>
      <c r="W31" s="31" t="s">
        <v>668</v>
      </c>
      <c r="X31" s="459" t="s">
        <v>5</v>
      </c>
      <c r="Y31" s="429">
        <v>44256</v>
      </c>
      <c r="Z31" s="429">
        <v>44561</v>
      </c>
      <c r="AA31" s="428" t="s">
        <v>12</v>
      </c>
      <c r="AB31" s="498">
        <v>177600000</v>
      </c>
      <c r="AC31" s="498">
        <f>+AB31</f>
        <v>177600000</v>
      </c>
      <c r="AD31" s="498"/>
      <c r="AE31" s="959" t="s">
        <v>51</v>
      </c>
      <c r="AF31" s="938" t="s">
        <v>673</v>
      </c>
    </row>
    <row r="32" spans="1:32" ht="25.5">
      <c r="A32" s="734"/>
      <c r="B32" s="705"/>
      <c r="C32" s="705"/>
      <c r="D32" s="685"/>
      <c r="E32" s="685"/>
      <c r="F32" s="507" t="s">
        <v>696</v>
      </c>
      <c r="G32" s="500">
        <f>+AB32</f>
        <v>177600000</v>
      </c>
      <c r="H32" s="509">
        <f>+G32</f>
        <v>177600000</v>
      </c>
      <c r="I32" s="216" t="s">
        <v>670</v>
      </c>
      <c r="J32" s="683"/>
      <c r="K32" s="685" t="s">
        <v>1</v>
      </c>
      <c r="L32" s="685" t="s">
        <v>1</v>
      </c>
      <c r="M32" s="685" t="s">
        <v>2</v>
      </c>
      <c r="N32" s="685" t="s">
        <v>1</v>
      </c>
      <c r="O32" s="685" t="s">
        <v>1</v>
      </c>
      <c r="P32" s="685" t="s">
        <v>1</v>
      </c>
      <c r="Q32" s="394" t="s">
        <v>27</v>
      </c>
      <c r="R32" s="679" t="s">
        <v>697</v>
      </c>
      <c r="S32" s="705" t="s">
        <v>685</v>
      </c>
      <c r="T32" s="680" t="s">
        <v>55</v>
      </c>
      <c r="U32" s="705">
        <v>15</v>
      </c>
      <c r="V32" s="705" t="s">
        <v>668</v>
      </c>
      <c r="W32" s="705" t="s">
        <v>668</v>
      </c>
      <c r="X32" s="705" t="s">
        <v>5</v>
      </c>
      <c r="Y32" s="700">
        <v>44247</v>
      </c>
      <c r="Z32" s="700">
        <v>44561</v>
      </c>
      <c r="AA32" s="428" t="s">
        <v>12</v>
      </c>
      <c r="AB32" s="498">
        <v>177600000</v>
      </c>
      <c r="AC32" s="498">
        <f>+AB32</f>
        <v>177600000</v>
      </c>
      <c r="AD32" s="498"/>
      <c r="AE32" s="959"/>
      <c r="AF32" s="938"/>
    </row>
    <row r="33" spans="1:32">
      <c r="A33" s="734"/>
      <c r="B33" s="705"/>
      <c r="C33" s="705"/>
      <c r="D33" s="685"/>
      <c r="E33" s="685"/>
      <c r="F33" s="969" t="s">
        <v>698</v>
      </c>
      <c r="G33" s="975">
        <f>+AB33</f>
        <v>266400000</v>
      </c>
      <c r="H33" s="943">
        <f>+G33</f>
        <v>266400000</v>
      </c>
      <c r="I33" s="993" t="s">
        <v>670</v>
      </c>
      <c r="J33" s="683"/>
      <c r="K33" s="685"/>
      <c r="L33" s="685"/>
      <c r="M33" s="685"/>
      <c r="N33" s="685"/>
      <c r="O33" s="685"/>
      <c r="P33" s="685"/>
      <c r="Q33" s="394" t="s">
        <v>28</v>
      </c>
      <c r="R33" s="679"/>
      <c r="S33" s="705"/>
      <c r="T33" s="680"/>
      <c r="U33" s="705"/>
      <c r="V33" s="705"/>
      <c r="W33" s="705"/>
      <c r="X33" s="705"/>
      <c r="Y33" s="700"/>
      <c r="Z33" s="700"/>
      <c r="AA33" s="680" t="s">
        <v>12</v>
      </c>
      <c r="AB33" s="961">
        <v>266400000</v>
      </c>
      <c r="AC33" s="996">
        <f>+AB33</f>
        <v>266400000</v>
      </c>
      <c r="AD33" s="498"/>
      <c r="AE33" s="959" t="s">
        <v>51</v>
      </c>
      <c r="AF33" s="938" t="s">
        <v>673</v>
      </c>
    </row>
    <row r="34" spans="1:32" ht="25.5">
      <c r="A34" s="734"/>
      <c r="B34" s="705"/>
      <c r="C34" s="705"/>
      <c r="D34" s="685"/>
      <c r="E34" s="685"/>
      <c r="F34" s="969"/>
      <c r="G34" s="979"/>
      <c r="H34" s="943"/>
      <c r="I34" s="994"/>
      <c r="J34" s="683"/>
      <c r="K34" s="685" t="s">
        <v>1</v>
      </c>
      <c r="L34" s="685" t="s">
        <v>1</v>
      </c>
      <c r="M34" s="685" t="s">
        <v>2</v>
      </c>
      <c r="N34" s="685" t="s">
        <v>1</v>
      </c>
      <c r="O34" s="685" t="s">
        <v>1</v>
      </c>
      <c r="P34" s="685" t="s">
        <v>1</v>
      </c>
      <c r="Q34" s="394" t="s">
        <v>35</v>
      </c>
      <c r="R34" s="679"/>
      <c r="S34" s="705"/>
      <c r="T34" s="680"/>
      <c r="U34" s="705"/>
      <c r="V34" s="705"/>
      <c r="W34" s="705"/>
      <c r="X34" s="705"/>
      <c r="Y34" s="700"/>
      <c r="Z34" s="700"/>
      <c r="AA34" s="680"/>
      <c r="AB34" s="963"/>
      <c r="AC34" s="996"/>
      <c r="AD34" s="498"/>
      <c r="AE34" s="959"/>
      <c r="AF34" s="938"/>
    </row>
    <row r="35" spans="1:32">
      <c r="A35" s="734"/>
      <c r="B35" s="705" t="s">
        <v>699</v>
      </c>
      <c r="C35" s="705" t="s">
        <v>700</v>
      </c>
      <c r="D35" s="685">
        <v>1</v>
      </c>
      <c r="E35" s="685" t="s">
        <v>668</v>
      </c>
      <c r="F35" s="969" t="s">
        <v>701</v>
      </c>
      <c r="G35" s="952">
        <f>+AB35+AB36</f>
        <v>286200000</v>
      </c>
      <c r="H35" s="943">
        <f>+G35</f>
        <v>286200000</v>
      </c>
      <c r="I35" s="993" t="s">
        <v>670</v>
      </c>
      <c r="J35" s="683" t="s">
        <v>1</v>
      </c>
      <c r="K35" s="685" t="s">
        <v>2</v>
      </c>
      <c r="L35" s="685" t="s">
        <v>1</v>
      </c>
      <c r="M35" s="685" t="s">
        <v>3</v>
      </c>
      <c r="N35" s="685" t="s">
        <v>1</v>
      </c>
      <c r="O35" s="685" t="s">
        <v>1</v>
      </c>
      <c r="P35" s="769" t="s">
        <v>3</v>
      </c>
      <c r="Q35" s="394" t="s">
        <v>28</v>
      </c>
      <c r="R35" s="679" t="s">
        <v>702</v>
      </c>
      <c r="S35" s="705" t="s">
        <v>703</v>
      </c>
      <c r="T35" s="680" t="s">
        <v>55</v>
      </c>
      <c r="U35" s="705">
        <v>1</v>
      </c>
      <c r="V35" s="705" t="s">
        <v>668</v>
      </c>
      <c r="W35" s="705" t="s">
        <v>668</v>
      </c>
      <c r="X35" s="705" t="s">
        <v>5</v>
      </c>
      <c r="Y35" s="700">
        <v>44287</v>
      </c>
      <c r="Z35" s="700">
        <v>44561</v>
      </c>
      <c r="AA35" s="428" t="s">
        <v>675</v>
      </c>
      <c r="AB35" s="498">
        <v>19800000</v>
      </c>
      <c r="AC35" s="498">
        <f>+AB35</f>
        <v>19800000</v>
      </c>
      <c r="AD35" s="498"/>
      <c r="AE35" s="959" t="s">
        <v>51</v>
      </c>
      <c r="AF35" s="938" t="s">
        <v>673</v>
      </c>
    </row>
    <row r="36" spans="1:32">
      <c r="A36" s="734"/>
      <c r="B36" s="705"/>
      <c r="C36" s="705"/>
      <c r="D36" s="685"/>
      <c r="E36" s="685"/>
      <c r="F36" s="969"/>
      <c r="G36" s="952"/>
      <c r="H36" s="943"/>
      <c r="I36" s="994"/>
      <c r="J36" s="683"/>
      <c r="K36" s="685"/>
      <c r="L36" s="685"/>
      <c r="M36" s="685"/>
      <c r="N36" s="685"/>
      <c r="O36" s="685"/>
      <c r="P36" s="769"/>
      <c r="Q36" s="394" t="s">
        <v>29</v>
      </c>
      <c r="R36" s="679"/>
      <c r="S36" s="705"/>
      <c r="T36" s="680"/>
      <c r="U36" s="705"/>
      <c r="V36" s="705"/>
      <c r="W36" s="705"/>
      <c r="X36" s="705"/>
      <c r="Y36" s="700"/>
      <c r="Z36" s="700"/>
      <c r="AA36" s="428" t="s">
        <v>12</v>
      </c>
      <c r="AB36" s="498">
        <v>266400000</v>
      </c>
      <c r="AC36" s="498">
        <f>+AB36</f>
        <v>266400000</v>
      </c>
      <c r="AD36" s="498"/>
      <c r="AE36" s="959"/>
      <c r="AF36" s="938"/>
    </row>
    <row r="37" spans="1:32" ht="38.25">
      <c r="A37" s="734"/>
      <c r="B37" s="705"/>
      <c r="C37" s="705"/>
      <c r="D37" s="685"/>
      <c r="E37" s="685"/>
      <c r="F37" s="942" t="s">
        <v>704</v>
      </c>
      <c r="G37" s="952">
        <f>+AB37+AB38</f>
        <v>286200000</v>
      </c>
      <c r="H37" s="992">
        <f>+AC37+AC38</f>
        <v>251200000.00000003</v>
      </c>
      <c r="I37" s="972" t="s">
        <v>705</v>
      </c>
      <c r="J37" s="683"/>
      <c r="K37" s="685" t="s">
        <v>1</v>
      </c>
      <c r="L37" s="685" t="s">
        <v>1</v>
      </c>
      <c r="M37" s="685" t="s">
        <v>2</v>
      </c>
      <c r="N37" s="685" t="s">
        <v>1</v>
      </c>
      <c r="O37" s="685" t="s">
        <v>1</v>
      </c>
      <c r="P37" s="769"/>
      <c r="Q37" s="557" t="s">
        <v>30</v>
      </c>
      <c r="R37" s="679"/>
      <c r="S37" s="705"/>
      <c r="T37" s="680"/>
      <c r="U37" s="705"/>
      <c r="V37" s="705"/>
      <c r="W37" s="705"/>
      <c r="X37" s="705"/>
      <c r="Y37" s="700"/>
      <c r="Z37" s="700"/>
      <c r="AA37" s="428" t="s">
        <v>12</v>
      </c>
      <c r="AB37" s="498">
        <v>266400000</v>
      </c>
      <c r="AC37" s="213">
        <v>231400000.00000003</v>
      </c>
      <c r="AD37" s="498" t="s">
        <v>706</v>
      </c>
      <c r="AE37" s="959"/>
      <c r="AF37" s="938"/>
    </row>
    <row r="38" spans="1:32">
      <c r="A38" s="734"/>
      <c r="B38" s="705"/>
      <c r="C38" s="705"/>
      <c r="D38" s="685"/>
      <c r="E38" s="685"/>
      <c r="F38" s="942"/>
      <c r="G38" s="952"/>
      <c r="H38" s="992"/>
      <c r="I38" s="973"/>
      <c r="J38" s="683"/>
      <c r="K38" s="685"/>
      <c r="L38" s="685"/>
      <c r="M38" s="685"/>
      <c r="N38" s="685"/>
      <c r="O38" s="685"/>
      <c r="P38" s="769"/>
      <c r="Q38" s="557"/>
      <c r="R38" s="679"/>
      <c r="S38" s="705"/>
      <c r="T38" s="680"/>
      <c r="U38" s="705"/>
      <c r="V38" s="705"/>
      <c r="W38" s="705"/>
      <c r="X38" s="705"/>
      <c r="Y38" s="700"/>
      <c r="Z38" s="700"/>
      <c r="AA38" s="428" t="s">
        <v>675</v>
      </c>
      <c r="AB38" s="498">
        <v>19800000</v>
      </c>
      <c r="AC38" s="498">
        <v>19800000</v>
      </c>
      <c r="AD38" s="498"/>
      <c r="AE38" s="959"/>
      <c r="AF38" s="938"/>
    </row>
    <row r="39" spans="1:32" ht="25.5">
      <c r="A39" s="734"/>
      <c r="B39" s="705"/>
      <c r="C39" s="705"/>
      <c r="D39" s="685"/>
      <c r="E39" s="685"/>
      <c r="F39" s="508" t="s">
        <v>707</v>
      </c>
      <c r="G39" s="500">
        <f>+AB39</f>
        <v>88800000</v>
      </c>
      <c r="H39" s="509">
        <f>+AC39</f>
        <v>88800000</v>
      </c>
      <c r="I39" s="216" t="s">
        <v>670</v>
      </c>
      <c r="J39" s="683"/>
      <c r="K39" s="685" t="s">
        <v>1</v>
      </c>
      <c r="L39" s="685" t="s">
        <v>1</v>
      </c>
      <c r="M39" s="685" t="s">
        <v>2</v>
      </c>
      <c r="N39" s="685" t="s">
        <v>1</v>
      </c>
      <c r="O39" s="685" t="s">
        <v>1</v>
      </c>
      <c r="P39" s="769"/>
      <c r="Q39" s="557"/>
      <c r="R39" s="679" t="s">
        <v>708</v>
      </c>
      <c r="S39" s="705" t="s">
        <v>700</v>
      </c>
      <c r="T39" s="680" t="s">
        <v>55</v>
      </c>
      <c r="U39" s="995">
        <v>1</v>
      </c>
      <c r="V39" s="995" t="s">
        <v>668</v>
      </c>
      <c r="W39" s="995" t="s">
        <v>668</v>
      </c>
      <c r="X39" s="705" t="s">
        <v>5</v>
      </c>
      <c r="Y39" s="700">
        <v>44409</v>
      </c>
      <c r="Z39" s="700">
        <v>44561</v>
      </c>
      <c r="AA39" s="428" t="s">
        <v>12</v>
      </c>
      <c r="AB39" s="498">
        <v>88800000</v>
      </c>
      <c r="AC39" s="498">
        <f t="shared" ref="AC39:AC52" si="0">+AB39</f>
        <v>88800000</v>
      </c>
      <c r="AD39" s="498"/>
      <c r="AE39" s="959" t="s">
        <v>51</v>
      </c>
      <c r="AF39" s="938" t="s">
        <v>673</v>
      </c>
    </row>
    <row r="40" spans="1:32" ht="25.5">
      <c r="A40" s="734"/>
      <c r="B40" s="705"/>
      <c r="C40" s="705"/>
      <c r="D40" s="685"/>
      <c r="E40" s="685"/>
      <c r="F40" s="508" t="s">
        <v>709</v>
      </c>
      <c r="G40" s="500">
        <f>+AB40</f>
        <v>88800000</v>
      </c>
      <c r="H40" s="509">
        <f>+AC40</f>
        <v>88800000</v>
      </c>
      <c r="I40" s="216" t="s">
        <v>670</v>
      </c>
      <c r="J40" s="683"/>
      <c r="K40" s="685" t="s">
        <v>1</v>
      </c>
      <c r="L40" s="685" t="s">
        <v>1</v>
      </c>
      <c r="M40" s="685" t="s">
        <v>2</v>
      </c>
      <c r="N40" s="685" t="s">
        <v>1</v>
      </c>
      <c r="O40" s="685" t="s">
        <v>1</v>
      </c>
      <c r="P40" s="769"/>
      <c r="Q40" s="557"/>
      <c r="R40" s="679"/>
      <c r="S40" s="705"/>
      <c r="T40" s="680"/>
      <c r="U40" s="995"/>
      <c r="V40" s="995"/>
      <c r="W40" s="995"/>
      <c r="X40" s="705"/>
      <c r="Y40" s="700"/>
      <c r="Z40" s="700"/>
      <c r="AA40" s="428" t="s">
        <v>12</v>
      </c>
      <c r="AB40" s="498">
        <v>88800000</v>
      </c>
      <c r="AC40" s="498">
        <f t="shared" si="0"/>
        <v>88800000</v>
      </c>
      <c r="AD40" s="498"/>
      <c r="AE40" s="959"/>
      <c r="AF40" s="938"/>
    </row>
    <row r="41" spans="1:32">
      <c r="A41" s="734"/>
      <c r="B41" s="705"/>
      <c r="C41" s="705"/>
      <c r="D41" s="685"/>
      <c r="E41" s="685"/>
      <c r="F41" s="969" t="s">
        <v>710</v>
      </c>
      <c r="G41" s="952">
        <f>+AB41+AB42</f>
        <v>95400000</v>
      </c>
      <c r="H41" s="943">
        <f>+AC41+AC42</f>
        <v>95400000</v>
      </c>
      <c r="I41" s="972" t="s">
        <v>670</v>
      </c>
      <c r="J41" s="683"/>
      <c r="K41" s="685" t="s">
        <v>1</v>
      </c>
      <c r="L41" s="685" t="s">
        <v>1</v>
      </c>
      <c r="M41" s="685" t="s">
        <v>2</v>
      </c>
      <c r="N41" s="685" t="s">
        <v>1</v>
      </c>
      <c r="O41" s="685" t="s">
        <v>1</v>
      </c>
      <c r="P41" s="769"/>
      <c r="Q41" s="557"/>
      <c r="R41" s="679"/>
      <c r="S41" s="705"/>
      <c r="T41" s="680"/>
      <c r="U41" s="995"/>
      <c r="V41" s="995"/>
      <c r="W41" s="995"/>
      <c r="X41" s="705"/>
      <c r="Y41" s="700"/>
      <c r="Z41" s="700"/>
      <c r="AA41" s="428" t="s">
        <v>12</v>
      </c>
      <c r="AB41" s="498">
        <v>88800000</v>
      </c>
      <c r="AC41" s="498">
        <f t="shared" si="0"/>
        <v>88800000</v>
      </c>
      <c r="AD41" s="498"/>
      <c r="AE41" s="959"/>
      <c r="AF41" s="938"/>
    </row>
    <row r="42" spans="1:32">
      <c r="A42" s="734"/>
      <c r="B42" s="705"/>
      <c r="C42" s="705"/>
      <c r="D42" s="685"/>
      <c r="E42" s="685"/>
      <c r="F42" s="969"/>
      <c r="G42" s="952"/>
      <c r="H42" s="943"/>
      <c r="I42" s="973"/>
      <c r="J42" s="683"/>
      <c r="K42" s="685"/>
      <c r="L42" s="685"/>
      <c r="M42" s="685"/>
      <c r="N42" s="685"/>
      <c r="O42" s="685"/>
      <c r="P42" s="769"/>
      <c r="Q42" s="557"/>
      <c r="R42" s="679"/>
      <c r="S42" s="705"/>
      <c r="T42" s="680"/>
      <c r="U42" s="995"/>
      <c r="V42" s="995"/>
      <c r="W42" s="995"/>
      <c r="X42" s="705"/>
      <c r="Y42" s="700"/>
      <c r="Z42" s="700"/>
      <c r="AA42" s="428" t="s">
        <v>675</v>
      </c>
      <c r="AB42" s="498">
        <v>6600000</v>
      </c>
      <c r="AC42" s="498">
        <f t="shared" si="0"/>
        <v>6600000</v>
      </c>
      <c r="AD42" s="498"/>
      <c r="AE42" s="959"/>
      <c r="AF42" s="938"/>
    </row>
    <row r="43" spans="1:32" ht="25.5">
      <c r="A43" s="734"/>
      <c r="B43" s="705"/>
      <c r="C43" s="705"/>
      <c r="D43" s="685"/>
      <c r="E43" s="685"/>
      <c r="F43" s="508" t="s">
        <v>711</v>
      </c>
      <c r="G43" s="500">
        <f>+AB43</f>
        <v>88800000</v>
      </c>
      <c r="H43" s="509">
        <f>+AC43</f>
        <v>88800000</v>
      </c>
      <c r="I43" s="183" t="s">
        <v>670</v>
      </c>
      <c r="J43" s="683"/>
      <c r="K43" s="685" t="s">
        <v>1</v>
      </c>
      <c r="L43" s="685" t="s">
        <v>1</v>
      </c>
      <c r="M43" s="685" t="s">
        <v>2</v>
      </c>
      <c r="N43" s="685" t="s">
        <v>1</v>
      </c>
      <c r="O43" s="685" t="s">
        <v>1</v>
      </c>
      <c r="P43" s="769"/>
      <c r="Q43" s="557"/>
      <c r="R43" s="679"/>
      <c r="S43" s="705"/>
      <c r="T43" s="680"/>
      <c r="U43" s="995"/>
      <c r="V43" s="995"/>
      <c r="W43" s="995"/>
      <c r="X43" s="705"/>
      <c r="Y43" s="700"/>
      <c r="Z43" s="700"/>
      <c r="AA43" s="428" t="s">
        <v>12</v>
      </c>
      <c r="AB43" s="498">
        <v>88800000</v>
      </c>
      <c r="AC43" s="498">
        <f t="shared" si="0"/>
        <v>88800000</v>
      </c>
      <c r="AD43" s="498"/>
      <c r="AE43" s="959"/>
      <c r="AF43" s="938"/>
    </row>
    <row r="44" spans="1:32">
      <c r="A44" s="734"/>
      <c r="B44" s="705" t="s">
        <v>712</v>
      </c>
      <c r="C44" s="705" t="s">
        <v>713</v>
      </c>
      <c r="D44" s="680">
        <v>2</v>
      </c>
      <c r="E44" s="680" t="s">
        <v>668</v>
      </c>
      <c r="F44" s="942" t="s">
        <v>674</v>
      </c>
      <c r="G44" s="990">
        <f>+AB44+AB45</f>
        <v>361800000</v>
      </c>
      <c r="H44" s="944">
        <f>+AC44+AC45</f>
        <v>361800000</v>
      </c>
      <c r="I44" s="972" t="s">
        <v>670</v>
      </c>
      <c r="J44" s="683" t="s">
        <v>1</v>
      </c>
      <c r="K44" s="685" t="s">
        <v>2</v>
      </c>
      <c r="L44" s="685" t="s">
        <v>1</v>
      </c>
      <c r="M44" s="685" t="s">
        <v>3</v>
      </c>
      <c r="N44" s="685" t="s">
        <v>1</v>
      </c>
      <c r="O44" s="680" t="s">
        <v>19</v>
      </c>
      <c r="P44" s="680" t="s">
        <v>47</v>
      </c>
      <c r="Q44" s="954" t="s">
        <v>3</v>
      </c>
      <c r="R44" s="679" t="s">
        <v>671</v>
      </c>
      <c r="S44" s="705" t="s">
        <v>714</v>
      </c>
      <c r="T44" s="680" t="s">
        <v>55</v>
      </c>
      <c r="U44" s="705">
        <v>2</v>
      </c>
      <c r="V44" s="705" t="s">
        <v>668</v>
      </c>
      <c r="W44" s="705" t="s">
        <v>668</v>
      </c>
      <c r="X44" s="705" t="s">
        <v>5</v>
      </c>
      <c r="Y44" s="700">
        <v>44256</v>
      </c>
      <c r="Z44" s="700">
        <v>44561</v>
      </c>
      <c r="AA44" s="428" t="s">
        <v>675</v>
      </c>
      <c r="AB44" s="498">
        <v>6600000</v>
      </c>
      <c r="AC44" s="498">
        <f t="shared" si="0"/>
        <v>6600000</v>
      </c>
      <c r="AD44" s="498"/>
      <c r="AE44" s="959" t="s">
        <v>51</v>
      </c>
      <c r="AF44" s="938" t="s">
        <v>673</v>
      </c>
    </row>
    <row r="45" spans="1:32">
      <c r="A45" s="734"/>
      <c r="B45" s="705"/>
      <c r="C45" s="705"/>
      <c r="D45" s="680"/>
      <c r="E45" s="680"/>
      <c r="F45" s="942"/>
      <c r="G45" s="990"/>
      <c r="H45" s="944"/>
      <c r="I45" s="973"/>
      <c r="J45" s="683"/>
      <c r="K45" s="685"/>
      <c r="L45" s="685"/>
      <c r="M45" s="685"/>
      <c r="N45" s="685"/>
      <c r="O45" s="680"/>
      <c r="P45" s="680"/>
      <c r="Q45" s="954"/>
      <c r="R45" s="679"/>
      <c r="S45" s="705"/>
      <c r="T45" s="680"/>
      <c r="U45" s="705"/>
      <c r="V45" s="705"/>
      <c r="W45" s="705"/>
      <c r="X45" s="705"/>
      <c r="Y45" s="700"/>
      <c r="Z45" s="700"/>
      <c r="AA45" s="428" t="s">
        <v>12</v>
      </c>
      <c r="AB45" s="498">
        <v>355200000</v>
      </c>
      <c r="AC45" s="498">
        <f t="shared" si="0"/>
        <v>355200000</v>
      </c>
      <c r="AD45" s="498"/>
      <c r="AE45" s="959"/>
      <c r="AF45" s="938"/>
    </row>
    <row r="46" spans="1:32">
      <c r="A46" s="734"/>
      <c r="B46" s="991"/>
      <c r="C46" s="705"/>
      <c r="D46" s="680"/>
      <c r="E46" s="680"/>
      <c r="F46" s="942" t="s">
        <v>715</v>
      </c>
      <c r="G46" s="990">
        <f>+AB46+AB47</f>
        <v>546000000</v>
      </c>
      <c r="H46" s="944">
        <f>+AC46+AC47</f>
        <v>546000000</v>
      </c>
      <c r="I46" s="972" t="s">
        <v>670</v>
      </c>
      <c r="J46" s="683"/>
      <c r="K46" s="685" t="s">
        <v>1</v>
      </c>
      <c r="L46" s="685" t="s">
        <v>1</v>
      </c>
      <c r="M46" s="685" t="s">
        <v>2</v>
      </c>
      <c r="N46" s="685" t="s">
        <v>1</v>
      </c>
      <c r="O46" s="680" t="s">
        <v>21</v>
      </c>
      <c r="P46" s="680"/>
      <c r="Q46" s="954"/>
      <c r="R46" s="679"/>
      <c r="S46" s="705"/>
      <c r="T46" s="680"/>
      <c r="U46" s="705"/>
      <c r="V46" s="705"/>
      <c r="W46" s="705"/>
      <c r="X46" s="705"/>
      <c r="Y46" s="700"/>
      <c r="Z46" s="700"/>
      <c r="AA46" s="428" t="s">
        <v>12</v>
      </c>
      <c r="AB46" s="498">
        <v>532800000</v>
      </c>
      <c r="AC46" s="498">
        <f t="shared" si="0"/>
        <v>532800000</v>
      </c>
      <c r="AD46" s="498"/>
      <c r="AE46" s="959"/>
      <c r="AF46" s="938"/>
    </row>
    <row r="47" spans="1:32">
      <c r="A47" s="734"/>
      <c r="B47" s="991"/>
      <c r="C47" s="705"/>
      <c r="D47" s="680"/>
      <c r="E47" s="680"/>
      <c r="F47" s="942"/>
      <c r="G47" s="990"/>
      <c r="H47" s="944"/>
      <c r="I47" s="973"/>
      <c r="J47" s="683"/>
      <c r="K47" s="685"/>
      <c r="L47" s="685"/>
      <c r="M47" s="685"/>
      <c r="N47" s="685"/>
      <c r="O47" s="680"/>
      <c r="P47" s="680"/>
      <c r="Q47" s="954"/>
      <c r="R47" s="679"/>
      <c r="S47" s="705"/>
      <c r="T47" s="680"/>
      <c r="U47" s="705"/>
      <c r="V47" s="705"/>
      <c r="W47" s="705"/>
      <c r="X47" s="705"/>
      <c r="Y47" s="700"/>
      <c r="Z47" s="700"/>
      <c r="AA47" s="428" t="s">
        <v>675</v>
      </c>
      <c r="AB47" s="498">
        <v>13200000</v>
      </c>
      <c r="AC47" s="498">
        <f t="shared" si="0"/>
        <v>13200000</v>
      </c>
      <c r="AD47" s="498"/>
      <c r="AE47" s="959"/>
      <c r="AF47" s="938"/>
    </row>
    <row r="48" spans="1:32">
      <c r="A48" s="734"/>
      <c r="B48" s="991"/>
      <c r="C48" s="705"/>
      <c r="D48" s="680"/>
      <c r="E48" s="680"/>
      <c r="F48" s="942" t="s">
        <v>716</v>
      </c>
      <c r="G48" s="952">
        <f>+AB48+AB49</f>
        <v>98700000</v>
      </c>
      <c r="H48" s="943">
        <f>+AC48+AC49</f>
        <v>98700000</v>
      </c>
      <c r="I48" s="972" t="s">
        <v>670</v>
      </c>
      <c r="J48" s="683"/>
      <c r="K48" s="685" t="s">
        <v>1</v>
      </c>
      <c r="L48" s="685" t="s">
        <v>1</v>
      </c>
      <c r="M48" s="685" t="s">
        <v>2</v>
      </c>
      <c r="N48" s="685" t="s">
        <v>1</v>
      </c>
      <c r="O48" s="680" t="s">
        <v>21</v>
      </c>
      <c r="P48" s="680"/>
      <c r="Q48" s="954"/>
      <c r="R48" s="679" t="s">
        <v>694</v>
      </c>
      <c r="S48" s="705" t="s">
        <v>717</v>
      </c>
      <c r="T48" s="680" t="s">
        <v>55</v>
      </c>
      <c r="U48" s="705">
        <v>2</v>
      </c>
      <c r="V48" s="705" t="s">
        <v>668</v>
      </c>
      <c r="W48" s="705" t="s">
        <v>668</v>
      </c>
      <c r="X48" s="705" t="s">
        <v>5</v>
      </c>
      <c r="Y48" s="700">
        <v>44440</v>
      </c>
      <c r="Z48" s="700">
        <v>44561</v>
      </c>
      <c r="AA48" s="428" t="s">
        <v>12</v>
      </c>
      <c r="AB48" s="498">
        <v>88800000</v>
      </c>
      <c r="AC48" s="498">
        <f t="shared" si="0"/>
        <v>88800000</v>
      </c>
      <c r="AD48" s="498"/>
      <c r="AE48" s="959" t="s">
        <v>51</v>
      </c>
      <c r="AF48" s="938" t="s">
        <v>673</v>
      </c>
    </row>
    <row r="49" spans="1:57">
      <c r="A49" s="734"/>
      <c r="B49" s="991"/>
      <c r="C49" s="705"/>
      <c r="D49" s="680"/>
      <c r="E49" s="680"/>
      <c r="F49" s="942"/>
      <c r="G49" s="952"/>
      <c r="H49" s="943"/>
      <c r="I49" s="973"/>
      <c r="J49" s="683"/>
      <c r="K49" s="685"/>
      <c r="L49" s="685"/>
      <c r="M49" s="685"/>
      <c r="N49" s="685"/>
      <c r="O49" s="680"/>
      <c r="P49" s="680"/>
      <c r="Q49" s="954"/>
      <c r="R49" s="679"/>
      <c r="S49" s="705"/>
      <c r="T49" s="680"/>
      <c r="U49" s="705"/>
      <c r="V49" s="705"/>
      <c r="W49" s="705"/>
      <c r="X49" s="705"/>
      <c r="Y49" s="700"/>
      <c r="Z49" s="700"/>
      <c r="AA49" s="428" t="s">
        <v>675</v>
      </c>
      <c r="AB49" s="498">
        <v>9900000</v>
      </c>
      <c r="AC49" s="498">
        <f t="shared" si="0"/>
        <v>9900000</v>
      </c>
      <c r="AD49" s="498"/>
      <c r="AE49" s="959"/>
      <c r="AF49" s="938"/>
    </row>
    <row r="50" spans="1:57">
      <c r="A50" s="734"/>
      <c r="B50" s="991"/>
      <c r="C50" s="705"/>
      <c r="D50" s="680"/>
      <c r="E50" s="680"/>
      <c r="F50" s="942" t="s">
        <v>718</v>
      </c>
      <c r="G50" s="952">
        <f>+AB50+AB51</f>
        <v>92100000</v>
      </c>
      <c r="H50" s="943">
        <f>+AC50+AC51</f>
        <v>92100000</v>
      </c>
      <c r="I50" s="972" t="s">
        <v>670</v>
      </c>
      <c r="J50" s="683"/>
      <c r="K50" s="685" t="s">
        <v>1</v>
      </c>
      <c r="L50" s="685" t="s">
        <v>1</v>
      </c>
      <c r="M50" s="685" t="s">
        <v>2</v>
      </c>
      <c r="N50" s="685" t="s">
        <v>1</v>
      </c>
      <c r="O50" s="680" t="s">
        <v>21</v>
      </c>
      <c r="P50" s="680"/>
      <c r="Q50" s="954"/>
      <c r="R50" s="679" t="s">
        <v>719</v>
      </c>
      <c r="S50" s="705" t="s">
        <v>720</v>
      </c>
      <c r="T50" s="680" t="s">
        <v>55</v>
      </c>
      <c r="U50" s="705">
        <v>2</v>
      </c>
      <c r="V50" s="705" t="s">
        <v>668</v>
      </c>
      <c r="W50" s="705" t="s">
        <v>668</v>
      </c>
      <c r="X50" s="705" t="s">
        <v>5</v>
      </c>
      <c r="Y50" s="700">
        <v>44520</v>
      </c>
      <c r="Z50" s="700">
        <v>44561</v>
      </c>
      <c r="AA50" s="428" t="s">
        <v>12</v>
      </c>
      <c r="AB50" s="498">
        <v>88800000</v>
      </c>
      <c r="AC50" s="498">
        <f t="shared" si="0"/>
        <v>88800000</v>
      </c>
      <c r="AD50" s="498"/>
      <c r="AE50" s="959" t="s">
        <v>51</v>
      </c>
      <c r="AF50" s="938" t="s">
        <v>673</v>
      </c>
    </row>
    <row r="51" spans="1:57">
      <c r="A51" s="734"/>
      <c r="B51" s="991"/>
      <c r="C51" s="705"/>
      <c r="D51" s="680"/>
      <c r="E51" s="680"/>
      <c r="F51" s="942"/>
      <c r="G51" s="952"/>
      <c r="H51" s="943"/>
      <c r="I51" s="973"/>
      <c r="J51" s="683"/>
      <c r="K51" s="685"/>
      <c r="L51" s="685"/>
      <c r="M51" s="685"/>
      <c r="N51" s="685"/>
      <c r="O51" s="680"/>
      <c r="P51" s="680"/>
      <c r="Q51" s="954"/>
      <c r="R51" s="679"/>
      <c r="S51" s="705"/>
      <c r="T51" s="680"/>
      <c r="U51" s="705"/>
      <c r="V51" s="705"/>
      <c r="W51" s="705"/>
      <c r="X51" s="705"/>
      <c r="Y51" s="700"/>
      <c r="Z51" s="700"/>
      <c r="AA51" s="428" t="s">
        <v>675</v>
      </c>
      <c r="AB51" s="498">
        <v>3300000</v>
      </c>
      <c r="AC51" s="498">
        <f t="shared" si="0"/>
        <v>3300000</v>
      </c>
      <c r="AD51" s="498"/>
      <c r="AE51" s="959"/>
      <c r="AF51" s="938"/>
    </row>
    <row r="52" spans="1:57" ht="25.5">
      <c r="A52" s="734"/>
      <c r="B52" s="991"/>
      <c r="C52" s="705"/>
      <c r="D52" s="680"/>
      <c r="E52" s="680"/>
      <c r="F52" s="507" t="s">
        <v>721</v>
      </c>
      <c r="G52" s="500">
        <f>+AB52</f>
        <v>88800000</v>
      </c>
      <c r="H52" s="509">
        <f>+AC52</f>
        <v>88800000</v>
      </c>
      <c r="I52" s="183" t="s">
        <v>670</v>
      </c>
      <c r="J52" s="683"/>
      <c r="K52" s="685" t="s">
        <v>1</v>
      </c>
      <c r="L52" s="685" t="s">
        <v>1</v>
      </c>
      <c r="M52" s="685" t="s">
        <v>2</v>
      </c>
      <c r="N52" s="685" t="s">
        <v>1</v>
      </c>
      <c r="O52" s="680" t="s">
        <v>21</v>
      </c>
      <c r="P52" s="680"/>
      <c r="Q52" s="954"/>
      <c r="R52" s="679"/>
      <c r="S52" s="705"/>
      <c r="T52" s="680"/>
      <c r="U52" s="705"/>
      <c r="V52" s="705"/>
      <c r="W52" s="705"/>
      <c r="X52" s="705"/>
      <c r="Y52" s="700"/>
      <c r="Z52" s="700"/>
      <c r="AA52" s="428" t="s">
        <v>12</v>
      </c>
      <c r="AB52" s="498">
        <v>88800000</v>
      </c>
      <c r="AC52" s="498">
        <f t="shared" si="0"/>
        <v>88800000</v>
      </c>
      <c r="AD52" s="498"/>
      <c r="AE52" s="959"/>
      <c r="AF52" s="938"/>
    </row>
    <row r="53" spans="1:57" s="208" customFormat="1" ht="165.75">
      <c r="A53" s="734"/>
      <c r="B53" s="981" t="s">
        <v>722</v>
      </c>
      <c r="C53" s="981" t="s">
        <v>723</v>
      </c>
      <c r="D53" s="982">
        <v>100</v>
      </c>
      <c r="E53" s="983">
        <v>50</v>
      </c>
      <c r="F53" s="942" t="s">
        <v>724</v>
      </c>
      <c r="G53" s="1024">
        <f>+AB53+AB54+AB55</f>
        <v>1383000000</v>
      </c>
      <c r="H53" s="971">
        <f>+AC53+AC55+AC54</f>
        <v>1308000000</v>
      </c>
      <c r="I53" s="984" t="s">
        <v>725</v>
      </c>
      <c r="J53" s="989" t="s">
        <v>1</v>
      </c>
      <c r="K53" s="950" t="s">
        <v>1</v>
      </c>
      <c r="L53" s="950" t="s">
        <v>1</v>
      </c>
      <c r="M53" s="950" t="s">
        <v>3</v>
      </c>
      <c r="N53" s="950" t="s">
        <v>1</v>
      </c>
      <c r="O53" s="769" t="s">
        <v>19</v>
      </c>
      <c r="P53" s="950" t="s">
        <v>1</v>
      </c>
      <c r="Q53" s="394" t="s">
        <v>25</v>
      </c>
      <c r="R53" s="511" t="s">
        <v>726</v>
      </c>
      <c r="S53" s="512" t="s">
        <v>727</v>
      </c>
      <c r="T53" s="438" t="s">
        <v>55</v>
      </c>
      <c r="U53" s="512">
        <f>90+120</f>
        <v>210</v>
      </c>
      <c r="V53" s="514">
        <v>132</v>
      </c>
      <c r="W53" s="512" t="s">
        <v>728</v>
      </c>
      <c r="X53" s="512" t="s">
        <v>5</v>
      </c>
      <c r="Y53" s="513">
        <v>44228</v>
      </c>
      <c r="Z53" s="513">
        <v>44561</v>
      </c>
      <c r="AA53" s="438" t="s">
        <v>675</v>
      </c>
      <c r="AB53" s="483">
        <v>495000000</v>
      </c>
      <c r="AC53" s="223">
        <f>370000000-174937000</f>
        <v>195063000</v>
      </c>
      <c r="AD53" s="483" t="s">
        <v>729</v>
      </c>
      <c r="AE53" s="505" t="s">
        <v>51</v>
      </c>
      <c r="AF53" s="488" t="s">
        <v>673</v>
      </c>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row>
    <row r="54" spans="1:57" s="208" customFormat="1">
      <c r="A54" s="734"/>
      <c r="B54" s="981"/>
      <c r="C54" s="981"/>
      <c r="D54" s="982"/>
      <c r="E54" s="983"/>
      <c r="F54" s="942"/>
      <c r="G54" s="1025"/>
      <c r="H54" s="971"/>
      <c r="I54" s="985"/>
      <c r="J54" s="989"/>
      <c r="K54" s="950"/>
      <c r="L54" s="950"/>
      <c r="M54" s="950"/>
      <c r="N54" s="950"/>
      <c r="O54" s="769"/>
      <c r="P54" s="950"/>
      <c r="Q54" s="417"/>
      <c r="R54" s="987"/>
      <c r="S54" s="981"/>
      <c r="T54" s="769"/>
      <c r="U54" s="981"/>
      <c r="V54" s="980"/>
      <c r="W54" s="981"/>
      <c r="X54" s="981"/>
      <c r="Y54" s="988"/>
      <c r="Z54" s="988"/>
      <c r="AA54" s="438" t="s">
        <v>15</v>
      </c>
      <c r="AB54" s="472">
        <v>0</v>
      </c>
      <c r="AC54" s="223">
        <v>174937000</v>
      </c>
      <c r="AD54" s="484" t="s">
        <v>730</v>
      </c>
      <c r="AE54" s="505"/>
      <c r="AF54" s="488"/>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row>
    <row r="55" spans="1:57" s="208" customFormat="1" ht="25.5">
      <c r="A55" s="734"/>
      <c r="B55" s="981"/>
      <c r="C55" s="981"/>
      <c r="D55" s="982"/>
      <c r="E55" s="983"/>
      <c r="F55" s="942"/>
      <c r="G55" s="1026"/>
      <c r="H55" s="971"/>
      <c r="I55" s="986"/>
      <c r="J55" s="989"/>
      <c r="K55" s="950"/>
      <c r="L55" s="950"/>
      <c r="M55" s="950"/>
      <c r="N55" s="950"/>
      <c r="O55" s="769"/>
      <c r="P55" s="950"/>
      <c r="Q55" s="394" t="s">
        <v>24</v>
      </c>
      <c r="R55" s="987"/>
      <c r="S55" s="981"/>
      <c r="T55" s="769"/>
      <c r="U55" s="981"/>
      <c r="V55" s="980"/>
      <c r="W55" s="981"/>
      <c r="X55" s="981"/>
      <c r="Y55" s="988"/>
      <c r="Z55" s="988"/>
      <c r="AA55" s="438" t="s">
        <v>12</v>
      </c>
      <c r="AB55" s="472">
        <v>888000000</v>
      </c>
      <c r="AC55" s="223">
        <v>938000000</v>
      </c>
      <c r="AD55" s="472" t="s">
        <v>731</v>
      </c>
      <c r="AE55" s="959" t="s">
        <v>51</v>
      </c>
      <c r="AF55" s="938" t="s">
        <v>673</v>
      </c>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row>
    <row r="56" spans="1:57" s="208" customFormat="1">
      <c r="A56" s="734"/>
      <c r="B56" s="981"/>
      <c r="C56" s="981"/>
      <c r="D56" s="982"/>
      <c r="E56" s="983"/>
      <c r="F56" s="942" t="s">
        <v>732</v>
      </c>
      <c r="G56" s="1024">
        <f>+AB56+AB57+AB58</f>
        <v>1395600000</v>
      </c>
      <c r="H56" s="968">
        <f>+G56</f>
        <v>1395600000</v>
      </c>
      <c r="I56" s="984" t="s">
        <v>670</v>
      </c>
      <c r="J56" s="989"/>
      <c r="K56" s="950"/>
      <c r="L56" s="950"/>
      <c r="M56" s="950"/>
      <c r="N56" s="950"/>
      <c r="O56" s="769"/>
      <c r="P56" s="950"/>
      <c r="Q56" s="394" t="s">
        <v>29</v>
      </c>
      <c r="R56" s="987"/>
      <c r="S56" s="981"/>
      <c r="T56" s="769"/>
      <c r="U56" s="981"/>
      <c r="V56" s="980"/>
      <c r="W56" s="981"/>
      <c r="X56" s="981"/>
      <c r="Y56" s="988"/>
      <c r="Z56" s="988"/>
      <c r="AA56" s="438" t="s">
        <v>12</v>
      </c>
      <c r="AB56" s="472">
        <v>1065600000</v>
      </c>
      <c r="AC56" s="472">
        <f>+AB56</f>
        <v>1065600000</v>
      </c>
      <c r="AD56" s="472"/>
      <c r="AE56" s="959"/>
      <c r="AF56" s="938"/>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row>
    <row r="57" spans="1:57" s="208" customFormat="1">
      <c r="A57" s="734"/>
      <c r="B57" s="981"/>
      <c r="C57" s="981"/>
      <c r="D57" s="982"/>
      <c r="E57" s="983"/>
      <c r="F57" s="942"/>
      <c r="G57" s="1025"/>
      <c r="H57" s="968"/>
      <c r="I57" s="985"/>
      <c r="J57" s="989"/>
      <c r="K57" s="950"/>
      <c r="L57" s="950"/>
      <c r="M57" s="950"/>
      <c r="N57" s="950"/>
      <c r="O57" s="769"/>
      <c r="P57" s="950"/>
      <c r="Q57" s="394"/>
      <c r="R57" s="987"/>
      <c r="S57" s="981"/>
      <c r="T57" s="769"/>
      <c r="U57" s="981"/>
      <c r="V57" s="980"/>
      <c r="W57" s="981"/>
      <c r="X57" s="981"/>
      <c r="Y57" s="988"/>
      <c r="Z57" s="988"/>
      <c r="AA57" s="438" t="s">
        <v>15</v>
      </c>
      <c r="AB57" s="472">
        <v>0</v>
      </c>
      <c r="AC57" s="223">
        <v>156025000</v>
      </c>
      <c r="AD57" s="484" t="s">
        <v>730</v>
      </c>
      <c r="AE57" s="959"/>
      <c r="AF57" s="938"/>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row>
    <row r="58" spans="1:57" s="208" customFormat="1" ht="25.5">
      <c r="A58" s="734"/>
      <c r="B58" s="981"/>
      <c r="C58" s="981"/>
      <c r="D58" s="982"/>
      <c r="E58" s="983"/>
      <c r="F58" s="942"/>
      <c r="G58" s="1026"/>
      <c r="H58" s="968"/>
      <c r="I58" s="986"/>
      <c r="J58" s="989"/>
      <c r="K58" s="950"/>
      <c r="L58" s="950"/>
      <c r="M58" s="950"/>
      <c r="N58" s="950"/>
      <c r="O58" s="769"/>
      <c r="P58" s="950"/>
      <c r="Q58" s="394" t="s">
        <v>28</v>
      </c>
      <c r="R58" s="987"/>
      <c r="S58" s="981"/>
      <c r="T58" s="769"/>
      <c r="U58" s="981"/>
      <c r="V58" s="980"/>
      <c r="W58" s="981"/>
      <c r="X58" s="981"/>
      <c r="Y58" s="988"/>
      <c r="Z58" s="988"/>
      <c r="AA58" s="438" t="s">
        <v>675</v>
      </c>
      <c r="AB58" s="472">
        <v>330000000</v>
      </c>
      <c r="AC58" s="223">
        <f>+AB58-156025000</f>
        <v>173975000</v>
      </c>
      <c r="AD58" s="472" t="s">
        <v>733</v>
      </c>
      <c r="AE58" s="959"/>
      <c r="AF58" s="938"/>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row>
    <row r="59" spans="1:57" s="208" customFormat="1" ht="38.25">
      <c r="A59" s="734"/>
      <c r="B59" s="981"/>
      <c r="C59" s="981"/>
      <c r="D59" s="982"/>
      <c r="E59" s="983"/>
      <c r="F59" s="508" t="s">
        <v>707</v>
      </c>
      <c r="G59" s="224">
        <f>+AB59</f>
        <v>900000000</v>
      </c>
      <c r="H59" s="515">
        <f>+AC59</f>
        <v>850000000</v>
      </c>
      <c r="I59" s="215" t="s">
        <v>734</v>
      </c>
      <c r="J59" s="989"/>
      <c r="K59" s="950"/>
      <c r="L59" s="950"/>
      <c r="M59" s="950"/>
      <c r="N59" s="950"/>
      <c r="O59" s="769"/>
      <c r="P59" s="950"/>
      <c r="Q59" s="557" t="s">
        <v>30</v>
      </c>
      <c r="R59" s="987" t="s">
        <v>735</v>
      </c>
      <c r="S59" s="981" t="s">
        <v>736</v>
      </c>
      <c r="T59" s="769" t="s">
        <v>55</v>
      </c>
      <c r="U59" s="981">
        <f>35+90</f>
        <v>125</v>
      </c>
      <c r="V59" s="980">
        <v>64</v>
      </c>
      <c r="W59" s="981" t="s">
        <v>737</v>
      </c>
      <c r="X59" s="981" t="s">
        <v>5</v>
      </c>
      <c r="Y59" s="988">
        <v>44228</v>
      </c>
      <c r="Z59" s="988">
        <v>44561</v>
      </c>
      <c r="AA59" s="438" t="s">
        <v>15</v>
      </c>
      <c r="AB59" s="472">
        <v>900000000</v>
      </c>
      <c r="AC59" s="223">
        <v>850000000</v>
      </c>
      <c r="AD59" s="472" t="s">
        <v>738</v>
      </c>
      <c r="AE59" s="959" t="s">
        <v>51</v>
      </c>
      <c r="AF59" s="938" t="s">
        <v>673</v>
      </c>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row>
    <row r="60" spans="1:57" s="208" customFormat="1" ht="25.5">
      <c r="A60" s="734"/>
      <c r="B60" s="981"/>
      <c r="C60" s="981"/>
      <c r="D60" s="982"/>
      <c r="E60" s="983"/>
      <c r="F60" s="508" t="s">
        <v>739</v>
      </c>
      <c r="G60" s="224">
        <f>+AB60</f>
        <v>621600000</v>
      </c>
      <c r="H60" s="515">
        <f>+AC60</f>
        <v>621600000</v>
      </c>
      <c r="I60" s="215" t="s">
        <v>670</v>
      </c>
      <c r="J60" s="989"/>
      <c r="K60" s="950"/>
      <c r="L60" s="950"/>
      <c r="M60" s="950"/>
      <c r="N60" s="950"/>
      <c r="O60" s="769"/>
      <c r="P60" s="950"/>
      <c r="Q60" s="557"/>
      <c r="R60" s="987"/>
      <c r="S60" s="981"/>
      <c r="T60" s="769"/>
      <c r="U60" s="981"/>
      <c r="V60" s="980"/>
      <c r="W60" s="981"/>
      <c r="X60" s="981"/>
      <c r="Y60" s="988"/>
      <c r="Z60" s="988"/>
      <c r="AA60" s="438" t="s">
        <v>12</v>
      </c>
      <c r="AB60" s="472">
        <v>621600000</v>
      </c>
      <c r="AC60" s="472">
        <f>+AB60</f>
        <v>621600000</v>
      </c>
      <c r="AD60" s="472"/>
      <c r="AE60" s="959"/>
      <c r="AF60" s="938"/>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row>
    <row r="61" spans="1:57" s="208" customFormat="1">
      <c r="A61" s="734"/>
      <c r="B61" s="981"/>
      <c r="C61" s="981"/>
      <c r="D61" s="982"/>
      <c r="E61" s="983"/>
      <c r="F61" s="969" t="s">
        <v>740</v>
      </c>
      <c r="G61" s="1024">
        <f>+AB61+AB62</f>
        <v>54763600000</v>
      </c>
      <c r="H61" s="968">
        <f>+G61</f>
        <v>54763600000</v>
      </c>
      <c r="I61" s="984" t="s">
        <v>670</v>
      </c>
      <c r="J61" s="989"/>
      <c r="K61" s="950"/>
      <c r="L61" s="950"/>
      <c r="M61" s="950"/>
      <c r="N61" s="950"/>
      <c r="O61" s="769"/>
      <c r="P61" s="950"/>
      <c r="Q61" s="557"/>
      <c r="R61" s="987" t="s">
        <v>741</v>
      </c>
      <c r="S61" s="981" t="s">
        <v>742</v>
      </c>
      <c r="T61" s="769" t="s">
        <v>55</v>
      </c>
      <c r="U61" s="981">
        <f>20+80</f>
        <v>100</v>
      </c>
      <c r="V61" s="980">
        <v>53</v>
      </c>
      <c r="W61" s="981" t="s">
        <v>743</v>
      </c>
      <c r="X61" s="981" t="s">
        <v>5</v>
      </c>
      <c r="Y61" s="988">
        <v>44317</v>
      </c>
      <c r="Z61" s="988">
        <v>44561</v>
      </c>
      <c r="AA61" s="438" t="s">
        <v>12</v>
      </c>
      <c r="AB61" s="472">
        <v>53431600000</v>
      </c>
      <c r="AC61" s="472">
        <f>+AB61</f>
        <v>53431600000</v>
      </c>
      <c r="AD61" s="472"/>
      <c r="AE61" s="959" t="s">
        <v>51</v>
      </c>
      <c r="AF61" s="938" t="s">
        <v>673</v>
      </c>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row>
    <row r="62" spans="1:57" s="208" customFormat="1">
      <c r="A62" s="734"/>
      <c r="B62" s="981"/>
      <c r="C62" s="981"/>
      <c r="D62" s="982"/>
      <c r="E62" s="983"/>
      <c r="F62" s="969"/>
      <c r="G62" s="1025"/>
      <c r="H62" s="968"/>
      <c r="I62" s="986"/>
      <c r="J62" s="989"/>
      <c r="K62" s="950"/>
      <c r="L62" s="950"/>
      <c r="M62" s="950"/>
      <c r="N62" s="950"/>
      <c r="O62" s="769"/>
      <c r="P62" s="950"/>
      <c r="Q62" s="557"/>
      <c r="R62" s="987"/>
      <c r="S62" s="981"/>
      <c r="T62" s="769"/>
      <c r="U62" s="981"/>
      <c r="V62" s="980"/>
      <c r="W62" s="981"/>
      <c r="X62" s="981"/>
      <c r="Y62" s="988"/>
      <c r="Z62" s="988"/>
      <c r="AA62" s="438" t="s">
        <v>12</v>
      </c>
      <c r="AB62" s="472">
        <v>1332000000</v>
      </c>
      <c r="AC62" s="472">
        <f>+AB62</f>
        <v>1332000000</v>
      </c>
      <c r="AD62" s="472"/>
      <c r="AE62" s="959"/>
      <c r="AF62" s="938"/>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row>
    <row r="63" spans="1:57" s="208" customFormat="1" ht="25.5">
      <c r="A63" s="734"/>
      <c r="B63" s="981"/>
      <c r="C63" s="981"/>
      <c r="D63" s="982"/>
      <c r="E63" s="983"/>
      <c r="F63" s="508" t="s">
        <v>744</v>
      </c>
      <c r="G63" s="225">
        <f>+AB63</f>
        <v>621600000</v>
      </c>
      <c r="H63" s="515">
        <f>+G63</f>
        <v>621600000</v>
      </c>
      <c r="I63" s="215" t="s">
        <v>670</v>
      </c>
      <c r="J63" s="989"/>
      <c r="K63" s="950"/>
      <c r="L63" s="950"/>
      <c r="M63" s="950"/>
      <c r="N63" s="950"/>
      <c r="O63" s="769"/>
      <c r="P63" s="950"/>
      <c r="Q63" s="557"/>
      <c r="R63" s="987" t="s">
        <v>745</v>
      </c>
      <c r="S63" s="981" t="s">
        <v>723</v>
      </c>
      <c r="T63" s="769" t="s">
        <v>55</v>
      </c>
      <c r="U63" s="981">
        <f>20+80</f>
        <v>100</v>
      </c>
      <c r="V63" s="980">
        <v>50</v>
      </c>
      <c r="W63" s="981" t="s">
        <v>746</v>
      </c>
      <c r="X63" s="981" t="s">
        <v>5</v>
      </c>
      <c r="Y63" s="988">
        <v>44348</v>
      </c>
      <c r="Z63" s="988">
        <v>44561</v>
      </c>
      <c r="AA63" s="438" t="s">
        <v>12</v>
      </c>
      <c r="AB63" s="472">
        <v>621600000</v>
      </c>
      <c r="AC63" s="472">
        <f>+AB63</f>
        <v>621600000</v>
      </c>
      <c r="AD63" s="472"/>
      <c r="AE63" s="959" t="s">
        <v>51</v>
      </c>
      <c r="AF63" s="938" t="s">
        <v>673</v>
      </c>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row>
    <row r="64" spans="1:57" s="208" customFormat="1">
      <c r="A64" s="734"/>
      <c r="B64" s="981"/>
      <c r="C64" s="981"/>
      <c r="D64" s="982"/>
      <c r="E64" s="983"/>
      <c r="F64" s="942" t="s">
        <v>747</v>
      </c>
      <c r="G64" s="975">
        <f>+AB64+AB65+AB66</f>
        <v>1116600000</v>
      </c>
      <c r="H64" s="968">
        <f>+G64</f>
        <v>1116600000</v>
      </c>
      <c r="I64" s="984" t="s">
        <v>670</v>
      </c>
      <c r="J64" s="989"/>
      <c r="K64" s="950"/>
      <c r="L64" s="950"/>
      <c r="M64" s="950"/>
      <c r="N64" s="950"/>
      <c r="O64" s="769"/>
      <c r="P64" s="950"/>
      <c r="Q64" s="557"/>
      <c r="R64" s="987"/>
      <c r="S64" s="981"/>
      <c r="T64" s="769"/>
      <c r="U64" s="981"/>
      <c r="V64" s="980"/>
      <c r="W64" s="981"/>
      <c r="X64" s="981"/>
      <c r="Y64" s="988"/>
      <c r="Z64" s="988"/>
      <c r="AA64" s="438" t="s">
        <v>12</v>
      </c>
      <c r="AB64" s="472">
        <v>621600000</v>
      </c>
      <c r="AC64" s="472">
        <f>+AB64</f>
        <v>621600000</v>
      </c>
      <c r="AD64" s="472"/>
      <c r="AE64" s="959"/>
      <c r="AF64" s="938"/>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row>
    <row r="65" spans="1:57" s="208" customFormat="1">
      <c r="A65" s="734"/>
      <c r="B65" s="981"/>
      <c r="C65" s="981"/>
      <c r="D65" s="982"/>
      <c r="E65" s="983"/>
      <c r="F65" s="942"/>
      <c r="G65" s="976"/>
      <c r="H65" s="968"/>
      <c r="I65" s="985"/>
      <c r="J65" s="989"/>
      <c r="K65" s="950"/>
      <c r="L65" s="950"/>
      <c r="M65" s="950"/>
      <c r="N65" s="950"/>
      <c r="O65" s="769"/>
      <c r="P65" s="950"/>
      <c r="Q65" s="557"/>
      <c r="R65" s="987"/>
      <c r="S65" s="981"/>
      <c r="T65" s="769"/>
      <c r="U65" s="981"/>
      <c r="V65" s="980"/>
      <c r="W65" s="981"/>
      <c r="X65" s="981"/>
      <c r="Y65" s="988"/>
      <c r="Z65" s="988"/>
      <c r="AA65" s="438" t="s">
        <v>15</v>
      </c>
      <c r="AB65" s="498">
        <v>0</v>
      </c>
      <c r="AC65" s="223">
        <v>234038000</v>
      </c>
      <c r="AD65" s="484" t="s">
        <v>730</v>
      </c>
      <c r="AE65" s="959"/>
      <c r="AF65" s="938"/>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row>
    <row r="66" spans="1:57" s="208" customFormat="1" ht="25.5">
      <c r="A66" s="734"/>
      <c r="B66" s="981"/>
      <c r="C66" s="981"/>
      <c r="D66" s="982"/>
      <c r="E66" s="983"/>
      <c r="F66" s="942"/>
      <c r="G66" s="979"/>
      <c r="H66" s="968"/>
      <c r="I66" s="986"/>
      <c r="J66" s="989"/>
      <c r="K66" s="950"/>
      <c r="L66" s="950"/>
      <c r="M66" s="950"/>
      <c r="N66" s="950"/>
      <c r="O66" s="769"/>
      <c r="P66" s="950"/>
      <c r="Q66" s="557"/>
      <c r="R66" s="987"/>
      <c r="S66" s="981"/>
      <c r="T66" s="769"/>
      <c r="U66" s="981"/>
      <c r="V66" s="980"/>
      <c r="W66" s="981"/>
      <c r="X66" s="981"/>
      <c r="Y66" s="988"/>
      <c r="Z66" s="988"/>
      <c r="AA66" s="438" t="s">
        <v>675</v>
      </c>
      <c r="AB66" s="498">
        <v>495000000</v>
      </c>
      <c r="AC66" s="223">
        <f>495000000-234038000</f>
        <v>260962000</v>
      </c>
      <c r="AD66" s="472" t="s">
        <v>748</v>
      </c>
      <c r="AE66" s="959"/>
      <c r="AF66" s="938"/>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row>
    <row r="67" spans="1:57" ht="25.5">
      <c r="A67" s="734" t="s">
        <v>749</v>
      </c>
      <c r="B67" s="705" t="s">
        <v>750</v>
      </c>
      <c r="C67" s="705" t="s">
        <v>751</v>
      </c>
      <c r="D67" s="685">
        <v>3</v>
      </c>
      <c r="E67" s="685" t="s">
        <v>668</v>
      </c>
      <c r="F67" s="508" t="s">
        <v>752</v>
      </c>
      <c r="G67" s="226">
        <f>+AB67</f>
        <v>266400000</v>
      </c>
      <c r="H67" s="509">
        <f>+G67</f>
        <v>266400000</v>
      </c>
      <c r="I67" s="216" t="s">
        <v>670</v>
      </c>
      <c r="J67" s="683" t="s">
        <v>1</v>
      </c>
      <c r="K67" s="685" t="s">
        <v>1</v>
      </c>
      <c r="L67" s="685" t="s">
        <v>1</v>
      </c>
      <c r="M67" s="685" t="s">
        <v>3</v>
      </c>
      <c r="N67" s="685" t="s">
        <v>1</v>
      </c>
      <c r="O67" s="685" t="s">
        <v>1</v>
      </c>
      <c r="P67" s="685" t="s">
        <v>1</v>
      </c>
      <c r="Q67" s="954" t="s">
        <v>3</v>
      </c>
      <c r="R67" s="679" t="s">
        <v>671</v>
      </c>
      <c r="S67" s="705" t="s">
        <v>753</v>
      </c>
      <c r="T67" s="680" t="s">
        <v>55</v>
      </c>
      <c r="U67" s="705">
        <v>3</v>
      </c>
      <c r="V67" s="705" t="s">
        <v>668</v>
      </c>
      <c r="W67" s="705" t="s">
        <v>668</v>
      </c>
      <c r="X67" s="705" t="s">
        <v>5</v>
      </c>
      <c r="Y67" s="700">
        <v>44256</v>
      </c>
      <c r="Z67" s="700">
        <v>44561</v>
      </c>
      <c r="AA67" s="428" t="s">
        <v>12</v>
      </c>
      <c r="AB67" s="498">
        <v>266400000</v>
      </c>
      <c r="AC67" s="498">
        <f>+AB67</f>
        <v>266400000</v>
      </c>
      <c r="AD67" s="498"/>
      <c r="AE67" s="959" t="s">
        <v>51</v>
      </c>
      <c r="AF67" s="938" t="s">
        <v>673</v>
      </c>
    </row>
    <row r="68" spans="1:57" ht="25.5">
      <c r="A68" s="734"/>
      <c r="B68" s="705"/>
      <c r="C68" s="705"/>
      <c r="D68" s="685"/>
      <c r="E68" s="685"/>
      <c r="F68" s="942" t="s">
        <v>674</v>
      </c>
      <c r="G68" s="975">
        <f>+AB68+AB69</f>
        <v>282900000</v>
      </c>
      <c r="H68" s="978">
        <f>+AC68+AB69</f>
        <v>432900000</v>
      </c>
      <c r="I68" s="972" t="s">
        <v>754</v>
      </c>
      <c r="J68" s="683"/>
      <c r="K68" s="685"/>
      <c r="L68" s="685" t="s">
        <v>1</v>
      </c>
      <c r="M68" s="685" t="s">
        <v>2</v>
      </c>
      <c r="N68" s="685" t="s">
        <v>2</v>
      </c>
      <c r="O68" s="685" t="s">
        <v>2</v>
      </c>
      <c r="P68" s="685" t="s">
        <v>2</v>
      </c>
      <c r="Q68" s="954"/>
      <c r="R68" s="679"/>
      <c r="S68" s="705"/>
      <c r="T68" s="680"/>
      <c r="U68" s="705"/>
      <c r="V68" s="705"/>
      <c r="W68" s="705"/>
      <c r="X68" s="705"/>
      <c r="Y68" s="700"/>
      <c r="Z68" s="700"/>
      <c r="AA68" s="428" t="s">
        <v>675</v>
      </c>
      <c r="AB68" s="498">
        <v>16500000</v>
      </c>
      <c r="AC68" s="213">
        <v>166500000</v>
      </c>
      <c r="AD68" s="498" t="s">
        <v>755</v>
      </c>
      <c r="AE68" s="959"/>
      <c r="AF68" s="938"/>
    </row>
    <row r="69" spans="1:57">
      <c r="A69" s="734"/>
      <c r="B69" s="705"/>
      <c r="C69" s="705"/>
      <c r="D69" s="685"/>
      <c r="E69" s="685"/>
      <c r="F69" s="942"/>
      <c r="G69" s="979"/>
      <c r="H69" s="978"/>
      <c r="I69" s="973"/>
      <c r="J69" s="683"/>
      <c r="K69" s="685"/>
      <c r="L69" s="685"/>
      <c r="M69" s="685"/>
      <c r="N69" s="685"/>
      <c r="O69" s="685"/>
      <c r="P69" s="685"/>
      <c r="Q69" s="954"/>
      <c r="R69" s="679"/>
      <c r="S69" s="705"/>
      <c r="T69" s="680"/>
      <c r="U69" s="705"/>
      <c r="V69" s="705"/>
      <c r="W69" s="705"/>
      <c r="X69" s="705"/>
      <c r="Y69" s="700"/>
      <c r="Z69" s="700"/>
      <c r="AA69" s="428" t="s">
        <v>12</v>
      </c>
      <c r="AB69" s="498">
        <v>266400000</v>
      </c>
      <c r="AC69" s="498">
        <f>+AB69</f>
        <v>266400000</v>
      </c>
      <c r="AD69" s="498"/>
      <c r="AE69" s="959"/>
      <c r="AF69" s="938"/>
    </row>
    <row r="70" spans="1:57">
      <c r="A70" s="734"/>
      <c r="B70" s="705"/>
      <c r="C70" s="705"/>
      <c r="D70" s="685"/>
      <c r="E70" s="685"/>
      <c r="F70" s="942" t="s">
        <v>756</v>
      </c>
      <c r="G70" s="975">
        <f>+AB70+AB71</f>
        <v>190800000</v>
      </c>
      <c r="H70" s="943">
        <f>+AC70+AC71</f>
        <v>190800000</v>
      </c>
      <c r="I70" s="972" t="s">
        <v>670</v>
      </c>
      <c r="J70" s="683"/>
      <c r="K70" s="685"/>
      <c r="L70" s="685" t="s">
        <v>1</v>
      </c>
      <c r="M70" s="685" t="s">
        <v>2</v>
      </c>
      <c r="N70" s="685" t="s">
        <v>2</v>
      </c>
      <c r="O70" s="685" t="s">
        <v>2</v>
      </c>
      <c r="P70" s="685" t="s">
        <v>2</v>
      </c>
      <c r="Q70" s="954"/>
      <c r="R70" s="679"/>
      <c r="S70" s="705"/>
      <c r="T70" s="680"/>
      <c r="U70" s="705"/>
      <c r="V70" s="705"/>
      <c r="W70" s="705"/>
      <c r="X70" s="705"/>
      <c r="Y70" s="700"/>
      <c r="Z70" s="700"/>
      <c r="AA70" s="428" t="s">
        <v>12</v>
      </c>
      <c r="AB70" s="498">
        <v>177600000</v>
      </c>
      <c r="AC70" s="498">
        <f>+AB70</f>
        <v>177600000</v>
      </c>
      <c r="AD70" s="498"/>
      <c r="AE70" s="959"/>
      <c r="AF70" s="938"/>
    </row>
    <row r="71" spans="1:57">
      <c r="A71" s="734"/>
      <c r="B71" s="705"/>
      <c r="C71" s="705"/>
      <c r="D71" s="685"/>
      <c r="E71" s="685"/>
      <c r="F71" s="942"/>
      <c r="G71" s="979"/>
      <c r="H71" s="943"/>
      <c r="I71" s="973"/>
      <c r="J71" s="683"/>
      <c r="K71" s="685"/>
      <c r="L71" s="685"/>
      <c r="M71" s="685"/>
      <c r="N71" s="685"/>
      <c r="O71" s="685"/>
      <c r="P71" s="685"/>
      <c r="Q71" s="954"/>
      <c r="R71" s="679"/>
      <c r="S71" s="705"/>
      <c r="T71" s="680"/>
      <c r="U71" s="705"/>
      <c r="V71" s="705"/>
      <c r="W71" s="705"/>
      <c r="X71" s="705"/>
      <c r="Y71" s="700"/>
      <c r="Z71" s="700"/>
      <c r="AA71" s="428" t="s">
        <v>675</v>
      </c>
      <c r="AB71" s="498">
        <v>13200000</v>
      </c>
      <c r="AC71" s="498">
        <f>+AB71</f>
        <v>13200000</v>
      </c>
      <c r="AD71" s="498"/>
      <c r="AE71" s="959"/>
      <c r="AF71" s="938"/>
    </row>
    <row r="72" spans="1:57">
      <c r="A72" s="734"/>
      <c r="B72" s="705"/>
      <c r="C72" s="705"/>
      <c r="D72" s="685"/>
      <c r="E72" s="685"/>
      <c r="F72" s="942" t="s">
        <v>757</v>
      </c>
      <c r="G72" s="952">
        <f>+AB72+AB73</f>
        <v>194100000</v>
      </c>
      <c r="H72" s="943">
        <f>+AC72+AC73</f>
        <v>194100000</v>
      </c>
      <c r="I72" s="972" t="s">
        <v>670</v>
      </c>
      <c r="J72" s="683"/>
      <c r="K72" s="685"/>
      <c r="L72" s="685" t="s">
        <v>1</v>
      </c>
      <c r="M72" s="685" t="s">
        <v>2</v>
      </c>
      <c r="N72" s="685" t="s">
        <v>2</v>
      </c>
      <c r="O72" s="685" t="s">
        <v>2</v>
      </c>
      <c r="P72" s="685" t="s">
        <v>2</v>
      </c>
      <c r="Q72" s="954"/>
      <c r="R72" s="679" t="s">
        <v>758</v>
      </c>
      <c r="S72" s="705" t="s">
        <v>751</v>
      </c>
      <c r="T72" s="680" t="s">
        <v>55</v>
      </c>
      <c r="U72" s="705">
        <v>3</v>
      </c>
      <c r="V72" s="705" t="s">
        <v>668</v>
      </c>
      <c r="W72" s="705" t="s">
        <v>668</v>
      </c>
      <c r="X72" s="705" t="s">
        <v>5</v>
      </c>
      <c r="Y72" s="700">
        <v>44440</v>
      </c>
      <c r="Z72" s="700">
        <v>44561</v>
      </c>
      <c r="AA72" s="428" t="s">
        <v>12</v>
      </c>
      <c r="AB72" s="498">
        <v>177600000</v>
      </c>
      <c r="AC72" s="498">
        <f>+AB72</f>
        <v>177600000</v>
      </c>
      <c r="AD72" s="498"/>
      <c r="AE72" s="959" t="s">
        <v>51</v>
      </c>
      <c r="AF72" s="938" t="s">
        <v>673</v>
      </c>
    </row>
    <row r="73" spans="1:57">
      <c r="A73" s="734"/>
      <c r="B73" s="705"/>
      <c r="C73" s="705"/>
      <c r="D73" s="685"/>
      <c r="E73" s="685"/>
      <c r="F73" s="942"/>
      <c r="G73" s="952"/>
      <c r="H73" s="943"/>
      <c r="I73" s="973"/>
      <c r="J73" s="683"/>
      <c r="K73" s="685"/>
      <c r="L73" s="685"/>
      <c r="M73" s="685"/>
      <c r="N73" s="685"/>
      <c r="O73" s="685"/>
      <c r="P73" s="685"/>
      <c r="Q73" s="954"/>
      <c r="R73" s="679"/>
      <c r="S73" s="705"/>
      <c r="T73" s="680"/>
      <c r="U73" s="705"/>
      <c r="V73" s="705"/>
      <c r="W73" s="705"/>
      <c r="X73" s="705"/>
      <c r="Y73" s="700"/>
      <c r="Z73" s="700"/>
      <c r="AA73" s="428" t="s">
        <v>675</v>
      </c>
      <c r="AB73" s="498">
        <v>16500000</v>
      </c>
      <c r="AC73" s="498">
        <f>+AB73</f>
        <v>16500000</v>
      </c>
      <c r="AD73" s="498"/>
      <c r="AE73" s="959"/>
      <c r="AF73" s="938"/>
    </row>
    <row r="74" spans="1:57" ht="51">
      <c r="A74" s="734"/>
      <c r="B74" s="705"/>
      <c r="C74" s="705"/>
      <c r="D74" s="685"/>
      <c r="E74" s="685"/>
      <c r="F74" s="508" t="s">
        <v>759</v>
      </c>
      <c r="G74" s="226">
        <f>+AB74</f>
        <v>800000000</v>
      </c>
      <c r="H74" s="510">
        <f>+AC74</f>
        <v>650000000</v>
      </c>
      <c r="I74" s="216" t="s">
        <v>760</v>
      </c>
      <c r="J74" s="683"/>
      <c r="K74" s="685"/>
      <c r="L74" s="685" t="s">
        <v>1</v>
      </c>
      <c r="M74" s="685" t="s">
        <v>2</v>
      </c>
      <c r="N74" s="685" t="s">
        <v>2</v>
      </c>
      <c r="O74" s="685" t="s">
        <v>2</v>
      </c>
      <c r="P74" s="685" t="s">
        <v>2</v>
      </c>
      <c r="Q74" s="954"/>
      <c r="R74" s="679"/>
      <c r="S74" s="705"/>
      <c r="T74" s="680"/>
      <c r="U74" s="705"/>
      <c r="V74" s="705"/>
      <c r="W74" s="705"/>
      <c r="X74" s="705"/>
      <c r="Y74" s="700"/>
      <c r="Z74" s="700"/>
      <c r="AA74" s="428" t="s">
        <v>15</v>
      </c>
      <c r="AB74" s="498">
        <v>800000000</v>
      </c>
      <c r="AC74" s="213">
        <v>650000000</v>
      </c>
      <c r="AD74" s="498" t="s">
        <v>761</v>
      </c>
      <c r="AE74" s="959"/>
      <c r="AF74" s="938"/>
    </row>
    <row r="75" spans="1:57">
      <c r="A75" s="734"/>
      <c r="B75" s="705" t="s">
        <v>762</v>
      </c>
      <c r="C75" s="705" t="s">
        <v>763</v>
      </c>
      <c r="D75" s="685">
        <v>3</v>
      </c>
      <c r="E75" s="970">
        <v>25</v>
      </c>
      <c r="F75" s="942" t="s">
        <v>674</v>
      </c>
      <c r="G75" s="975">
        <f>+AB75+AB76</f>
        <v>368400000</v>
      </c>
      <c r="H75" s="971">
        <f>+AC75+AC76</f>
        <v>372400000</v>
      </c>
      <c r="I75" s="972" t="s">
        <v>764</v>
      </c>
      <c r="J75" s="683" t="s">
        <v>1</v>
      </c>
      <c r="K75" s="685" t="s">
        <v>1</v>
      </c>
      <c r="L75" s="685" t="s">
        <v>1</v>
      </c>
      <c r="M75" s="685" t="s">
        <v>3</v>
      </c>
      <c r="N75" s="685" t="s">
        <v>1</v>
      </c>
      <c r="O75" s="685" t="s">
        <v>1</v>
      </c>
      <c r="P75" s="685" t="s">
        <v>1</v>
      </c>
      <c r="Q75" s="954" t="s">
        <v>3</v>
      </c>
      <c r="R75" s="679" t="s">
        <v>689</v>
      </c>
      <c r="S75" s="705" t="s">
        <v>765</v>
      </c>
      <c r="T75" s="680" t="s">
        <v>55</v>
      </c>
      <c r="U75" s="705">
        <v>2</v>
      </c>
      <c r="V75" s="960">
        <v>27</v>
      </c>
      <c r="W75" s="956" t="s">
        <v>766</v>
      </c>
      <c r="X75" s="705" t="s">
        <v>5</v>
      </c>
      <c r="Y75" s="700">
        <v>44256</v>
      </c>
      <c r="Z75" s="700">
        <v>44561</v>
      </c>
      <c r="AA75" s="428" t="s">
        <v>675</v>
      </c>
      <c r="AB75" s="498">
        <v>13200000</v>
      </c>
      <c r="AC75" s="213">
        <v>25200000.000000011</v>
      </c>
      <c r="AD75" s="961" t="s">
        <v>767</v>
      </c>
      <c r="AE75" s="959" t="s">
        <v>51</v>
      </c>
      <c r="AF75" s="938" t="s">
        <v>673</v>
      </c>
    </row>
    <row r="76" spans="1:57">
      <c r="A76" s="734"/>
      <c r="B76" s="705"/>
      <c r="C76" s="705"/>
      <c r="D76" s="685"/>
      <c r="E76" s="970"/>
      <c r="F76" s="942"/>
      <c r="G76" s="976"/>
      <c r="H76" s="971"/>
      <c r="I76" s="973"/>
      <c r="J76" s="683"/>
      <c r="K76" s="685"/>
      <c r="L76" s="685"/>
      <c r="M76" s="685"/>
      <c r="N76" s="685"/>
      <c r="O76" s="685"/>
      <c r="P76" s="685"/>
      <c r="Q76" s="954"/>
      <c r="R76" s="679"/>
      <c r="S76" s="705"/>
      <c r="T76" s="680"/>
      <c r="U76" s="705"/>
      <c r="V76" s="960"/>
      <c r="W76" s="957"/>
      <c r="X76" s="705"/>
      <c r="Y76" s="700"/>
      <c r="Z76" s="700"/>
      <c r="AA76" s="428" t="s">
        <v>12</v>
      </c>
      <c r="AB76" s="498">
        <v>355200000</v>
      </c>
      <c r="AC76" s="213">
        <v>347200000</v>
      </c>
      <c r="AD76" s="962"/>
      <c r="AE76" s="959"/>
      <c r="AF76" s="938"/>
    </row>
    <row r="77" spans="1:57">
      <c r="A77" s="734"/>
      <c r="B77" s="705"/>
      <c r="C77" s="705"/>
      <c r="D77" s="685"/>
      <c r="E77" s="970"/>
      <c r="F77" s="965" t="s">
        <v>768</v>
      </c>
      <c r="G77" s="975">
        <f>+AB77+AB78</f>
        <v>361800000</v>
      </c>
      <c r="H77" s="966">
        <f>+AC77+AC78</f>
        <v>359800000</v>
      </c>
      <c r="I77" s="972" t="s">
        <v>670</v>
      </c>
      <c r="J77" s="683"/>
      <c r="K77" s="685"/>
      <c r="L77" s="685"/>
      <c r="M77" s="685" t="s">
        <v>2</v>
      </c>
      <c r="N77" s="685" t="s">
        <v>1</v>
      </c>
      <c r="O77" s="685" t="s">
        <v>1</v>
      </c>
      <c r="P77" s="685" t="s">
        <v>1</v>
      </c>
      <c r="Q77" s="954"/>
      <c r="R77" s="679"/>
      <c r="S77" s="705"/>
      <c r="T77" s="680"/>
      <c r="U77" s="705"/>
      <c r="V77" s="960"/>
      <c r="W77" s="957"/>
      <c r="X77" s="705"/>
      <c r="Y77" s="700"/>
      <c r="Z77" s="700"/>
      <c r="AA77" s="428" t="s">
        <v>12</v>
      </c>
      <c r="AB77" s="498">
        <v>355200000</v>
      </c>
      <c r="AC77" s="213">
        <v>347200000</v>
      </c>
      <c r="AD77" s="962"/>
      <c r="AE77" s="959"/>
      <c r="AF77" s="938"/>
    </row>
    <row r="78" spans="1:57">
      <c r="A78" s="734"/>
      <c r="B78" s="705"/>
      <c r="C78" s="705"/>
      <c r="D78" s="685"/>
      <c r="E78" s="970"/>
      <c r="F78" s="965"/>
      <c r="G78" s="976"/>
      <c r="H78" s="966"/>
      <c r="I78" s="973"/>
      <c r="J78" s="683"/>
      <c r="K78" s="685"/>
      <c r="L78" s="685"/>
      <c r="M78" s="685"/>
      <c r="N78" s="685"/>
      <c r="O78" s="685"/>
      <c r="P78" s="685"/>
      <c r="Q78" s="954"/>
      <c r="R78" s="679"/>
      <c r="S78" s="705"/>
      <c r="T78" s="680"/>
      <c r="U78" s="705"/>
      <c r="V78" s="960"/>
      <c r="W78" s="957"/>
      <c r="X78" s="705"/>
      <c r="Y78" s="700"/>
      <c r="Z78" s="700"/>
      <c r="AA78" s="428" t="s">
        <v>675</v>
      </c>
      <c r="AB78" s="498">
        <v>6600000</v>
      </c>
      <c r="AC78" s="213">
        <v>12600000.000000006</v>
      </c>
      <c r="AD78" s="962"/>
      <c r="AE78" s="959"/>
      <c r="AF78" s="938"/>
    </row>
    <row r="79" spans="1:57">
      <c r="A79" s="734"/>
      <c r="B79" s="705"/>
      <c r="C79" s="705"/>
      <c r="D79" s="685"/>
      <c r="E79" s="970"/>
      <c r="F79" s="967" t="s">
        <v>769</v>
      </c>
      <c r="G79" s="977">
        <f>+AB79+AB80+AB81</f>
        <v>1461800000</v>
      </c>
      <c r="H79" s="966">
        <f>+AC79+AC80+AC81</f>
        <v>1919800000</v>
      </c>
      <c r="I79" s="972" t="s">
        <v>770</v>
      </c>
      <c r="J79" s="683"/>
      <c r="K79" s="685"/>
      <c r="L79" s="685"/>
      <c r="M79" s="685" t="s">
        <v>2</v>
      </c>
      <c r="N79" s="685" t="s">
        <v>1</v>
      </c>
      <c r="O79" s="685" t="s">
        <v>1</v>
      </c>
      <c r="P79" s="685" t="s">
        <v>1</v>
      </c>
      <c r="Q79" s="954"/>
      <c r="R79" s="679" t="s">
        <v>771</v>
      </c>
      <c r="S79" s="705" t="s">
        <v>772</v>
      </c>
      <c r="T79" s="680" t="s">
        <v>55</v>
      </c>
      <c r="U79" s="705">
        <v>3</v>
      </c>
      <c r="V79" s="960">
        <v>25</v>
      </c>
      <c r="W79" s="957"/>
      <c r="X79" s="705" t="s">
        <v>5</v>
      </c>
      <c r="Y79" s="700">
        <v>44256</v>
      </c>
      <c r="Z79" s="700">
        <v>44561</v>
      </c>
      <c r="AA79" s="428" t="s">
        <v>12</v>
      </c>
      <c r="AB79" s="498">
        <v>355200000</v>
      </c>
      <c r="AC79" s="213">
        <v>347200000</v>
      </c>
      <c r="AD79" s="962"/>
      <c r="AE79" s="959" t="s">
        <v>51</v>
      </c>
      <c r="AF79" s="938" t="s">
        <v>673</v>
      </c>
    </row>
    <row r="80" spans="1:57">
      <c r="A80" s="734"/>
      <c r="B80" s="705"/>
      <c r="C80" s="705"/>
      <c r="D80" s="685"/>
      <c r="E80" s="970"/>
      <c r="F80" s="967"/>
      <c r="G80" s="977"/>
      <c r="H80" s="966"/>
      <c r="I80" s="974"/>
      <c r="J80" s="683"/>
      <c r="K80" s="685"/>
      <c r="L80" s="685"/>
      <c r="M80" s="685"/>
      <c r="N80" s="685"/>
      <c r="O80" s="685"/>
      <c r="P80" s="685"/>
      <c r="Q80" s="954"/>
      <c r="R80" s="679"/>
      <c r="S80" s="705"/>
      <c r="T80" s="680"/>
      <c r="U80" s="705"/>
      <c r="V80" s="960"/>
      <c r="W80" s="957"/>
      <c r="X80" s="705"/>
      <c r="Y80" s="700"/>
      <c r="Z80" s="700"/>
      <c r="AA80" s="428" t="s">
        <v>675</v>
      </c>
      <c r="AB80" s="498">
        <v>6600000</v>
      </c>
      <c r="AC80" s="213">
        <v>12600000.000000006</v>
      </c>
      <c r="AD80" s="962"/>
      <c r="AE80" s="959"/>
      <c r="AF80" s="938"/>
    </row>
    <row r="81" spans="1:34">
      <c r="A81" s="734"/>
      <c r="B81" s="705"/>
      <c r="C81" s="705"/>
      <c r="D81" s="685"/>
      <c r="E81" s="970"/>
      <c r="F81" s="967"/>
      <c r="G81" s="977"/>
      <c r="H81" s="966"/>
      <c r="I81" s="973"/>
      <c r="J81" s="683"/>
      <c r="K81" s="685"/>
      <c r="L81" s="685"/>
      <c r="M81" s="685"/>
      <c r="N81" s="685"/>
      <c r="O81" s="685"/>
      <c r="P81" s="685"/>
      <c r="Q81" s="954"/>
      <c r="R81" s="679"/>
      <c r="S81" s="705"/>
      <c r="T81" s="680"/>
      <c r="U81" s="705"/>
      <c r="V81" s="960"/>
      <c r="W81" s="957"/>
      <c r="X81" s="705"/>
      <c r="Y81" s="700"/>
      <c r="Z81" s="700"/>
      <c r="AA81" s="428" t="s">
        <v>15</v>
      </c>
      <c r="AB81" s="498">
        <v>1100000000</v>
      </c>
      <c r="AC81" s="213">
        <f>1560000000</f>
        <v>1560000000</v>
      </c>
      <c r="AD81" s="962"/>
      <c r="AE81" s="959"/>
      <c r="AF81" s="938"/>
    </row>
    <row r="82" spans="1:34">
      <c r="A82" s="734"/>
      <c r="B82" s="705"/>
      <c r="C82" s="705"/>
      <c r="D82" s="685"/>
      <c r="E82" s="970"/>
      <c r="F82" s="969" t="s">
        <v>773</v>
      </c>
      <c r="G82" s="968">
        <f>+AB82+AB83</f>
        <v>184200000</v>
      </c>
      <c r="H82" s="971">
        <f>+AC82+AC83</f>
        <v>186200000</v>
      </c>
      <c r="I82" s="947" t="s">
        <v>764</v>
      </c>
      <c r="J82" s="683"/>
      <c r="K82" s="685"/>
      <c r="L82" s="685"/>
      <c r="M82" s="685"/>
      <c r="N82" s="685"/>
      <c r="O82" s="685"/>
      <c r="P82" s="685"/>
      <c r="Q82" s="954"/>
      <c r="R82" s="679"/>
      <c r="S82" s="705"/>
      <c r="T82" s="680"/>
      <c r="U82" s="705"/>
      <c r="V82" s="960"/>
      <c r="W82" s="957"/>
      <c r="X82" s="705"/>
      <c r="Y82" s="700"/>
      <c r="Z82" s="700"/>
      <c r="AA82" s="428" t="s">
        <v>12</v>
      </c>
      <c r="AB82" s="498">
        <v>177600000</v>
      </c>
      <c r="AC82" s="213">
        <v>173600000</v>
      </c>
      <c r="AD82" s="962"/>
      <c r="AE82" s="959"/>
      <c r="AF82" s="938"/>
      <c r="AH82" s="17">
        <f>1100+35+425</f>
        <v>1560</v>
      </c>
    </row>
    <row r="83" spans="1:34">
      <c r="A83" s="734"/>
      <c r="B83" s="705"/>
      <c r="C83" s="705"/>
      <c r="D83" s="685"/>
      <c r="E83" s="970"/>
      <c r="F83" s="969"/>
      <c r="G83" s="968"/>
      <c r="H83" s="971"/>
      <c r="I83" s="948"/>
      <c r="J83" s="683"/>
      <c r="K83" s="685"/>
      <c r="L83" s="685"/>
      <c r="M83" s="685" t="s">
        <v>2</v>
      </c>
      <c r="N83" s="685" t="s">
        <v>1</v>
      </c>
      <c r="O83" s="685" t="s">
        <v>1</v>
      </c>
      <c r="P83" s="685" t="s">
        <v>1</v>
      </c>
      <c r="Q83" s="954"/>
      <c r="R83" s="679"/>
      <c r="S83" s="705"/>
      <c r="T83" s="680"/>
      <c r="U83" s="705"/>
      <c r="V83" s="960"/>
      <c r="W83" s="957"/>
      <c r="X83" s="705"/>
      <c r="Y83" s="700"/>
      <c r="Z83" s="700"/>
      <c r="AA83" s="428" t="s">
        <v>675</v>
      </c>
      <c r="AB83" s="498">
        <v>6600000</v>
      </c>
      <c r="AC83" s="213">
        <v>12600000.000000006</v>
      </c>
      <c r="AD83" s="962"/>
      <c r="AE83" s="959"/>
      <c r="AF83" s="938"/>
    </row>
    <row r="84" spans="1:34" ht="25.5">
      <c r="A84" s="734"/>
      <c r="B84" s="705"/>
      <c r="C84" s="705"/>
      <c r="D84" s="685"/>
      <c r="E84" s="970"/>
      <c r="F84" s="508" t="s">
        <v>774</v>
      </c>
      <c r="G84" s="515">
        <f>+AB84</f>
        <v>88800000</v>
      </c>
      <c r="H84" s="516">
        <f>+AC84</f>
        <v>86800000</v>
      </c>
      <c r="I84" s="228" t="s">
        <v>775</v>
      </c>
      <c r="J84" s="683"/>
      <c r="K84" s="685"/>
      <c r="L84" s="685"/>
      <c r="M84" s="685"/>
      <c r="N84" s="685"/>
      <c r="O84" s="685"/>
      <c r="P84" s="685"/>
      <c r="Q84" s="954"/>
      <c r="R84" s="679"/>
      <c r="S84" s="705"/>
      <c r="T84" s="680"/>
      <c r="U84" s="705"/>
      <c r="V84" s="960"/>
      <c r="W84" s="958"/>
      <c r="X84" s="705"/>
      <c r="Y84" s="700"/>
      <c r="Z84" s="700"/>
      <c r="AA84" s="428" t="s">
        <v>12</v>
      </c>
      <c r="AB84" s="498">
        <v>88800000</v>
      </c>
      <c r="AC84" s="213">
        <v>86800000</v>
      </c>
      <c r="AD84" s="963"/>
      <c r="AE84" s="959"/>
      <c r="AF84" s="938"/>
    </row>
    <row r="85" spans="1:34">
      <c r="A85" s="734" t="s">
        <v>776</v>
      </c>
      <c r="B85" s="705" t="s">
        <v>777</v>
      </c>
      <c r="C85" s="705" t="s">
        <v>778</v>
      </c>
      <c r="D85" s="685">
        <v>7</v>
      </c>
      <c r="E85" s="685" t="s">
        <v>668</v>
      </c>
      <c r="F85" s="942" t="s">
        <v>779</v>
      </c>
      <c r="G85" s="990">
        <f>+AB85+AB86</f>
        <v>470400000</v>
      </c>
      <c r="H85" s="944">
        <f>+AC85+AC86</f>
        <v>470400000</v>
      </c>
      <c r="I85" s="947"/>
      <c r="J85" s="683" t="s">
        <v>1</v>
      </c>
      <c r="K85" s="685" t="s">
        <v>1</v>
      </c>
      <c r="L85" s="685" t="s">
        <v>1</v>
      </c>
      <c r="M85" s="685" t="s">
        <v>3</v>
      </c>
      <c r="N85" s="685" t="s">
        <v>1</v>
      </c>
      <c r="O85" s="680" t="s">
        <v>3</v>
      </c>
      <c r="P85" s="950" t="s">
        <v>3</v>
      </c>
      <c r="Q85" s="954" t="s">
        <v>3</v>
      </c>
      <c r="R85" s="679" t="s">
        <v>780</v>
      </c>
      <c r="S85" s="705" t="s">
        <v>778</v>
      </c>
      <c r="T85" s="685" t="s">
        <v>55</v>
      </c>
      <c r="U85" s="881">
        <v>7</v>
      </c>
      <c r="V85" s="881" t="s">
        <v>668</v>
      </c>
      <c r="W85" s="881" t="s">
        <v>668</v>
      </c>
      <c r="X85" s="881" t="s">
        <v>5</v>
      </c>
      <c r="Y85" s="964">
        <v>44256</v>
      </c>
      <c r="Z85" s="964">
        <v>44561</v>
      </c>
      <c r="AA85" s="428" t="s">
        <v>675</v>
      </c>
      <c r="AB85" s="498">
        <v>26400000</v>
      </c>
      <c r="AC85" s="498">
        <f t="shared" ref="AC85:AC92" si="1">+AB85</f>
        <v>26400000</v>
      </c>
      <c r="AD85" s="498"/>
      <c r="AE85" s="959" t="s">
        <v>51</v>
      </c>
      <c r="AF85" s="938" t="s">
        <v>673</v>
      </c>
    </row>
    <row r="86" spans="1:34">
      <c r="A86" s="734"/>
      <c r="B86" s="705"/>
      <c r="C86" s="705"/>
      <c r="D86" s="685"/>
      <c r="E86" s="685"/>
      <c r="F86" s="942"/>
      <c r="G86" s="990"/>
      <c r="H86" s="944"/>
      <c r="I86" s="948"/>
      <c r="J86" s="683"/>
      <c r="K86" s="685"/>
      <c r="L86" s="685"/>
      <c r="M86" s="685"/>
      <c r="N86" s="685"/>
      <c r="O86" s="680"/>
      <c r="P86" s="950"/>
      <c r="Q86" s="954"/>
      <c r="R86" s="679"/>
      <c r="S86" s="705"/>
      <c r="T86" s="685"/>
      <c r="U86" s="881"/>
      <c r="V86" s="881"/>
      <c r="W86" s="881"/>
      <c r="X86" s="881"/>
      <c r="Y86" s="964"/>
      <c r="Z86" s="964"/>
      <c r="AA86" s="428" t="s">
        <v>12</v>
      </c>
      <c r="AB86" s="498">
        <v>444000000</v>
      </c>
      <c r="AC86" s="498">
        <f t="shared" si="1"/>
        <v>444000000</v>
      </c>
      <c r="AD86" s="498"/>
      <c r="AE86" s="959"/>
      <c r="AF86" s="938"/>
    </row>
    <row r="87" spans="1:34">
      <c r="A87" s="734"/>
      <c r="B87" s="705"/>
      <c r="C87" s="705"/>
      <c r="D87" s="685"/>
      <c r="E87" s="685"/>
      <c r="F87" s="942" t="s">
        <v>781</v>
      </c>
      <c r="G87" s="952">
        <f>+AB87+AB88</f>
        <v>368400000</v>
      </c>
      <c r="H87" s="943">
        <f>+AC87+AC88</f>
        <v>368400000</v>
      </c>
      <c r="I87" s="947"/>
      <c r="J87" s="683"/>
      <c r="K87" s="685" t="s">
        <v>1</v>
      </c>
      <c r="L87" s="685" t="s">
        <v>1</v>
      </c>
      <c r="M87" s="685" t="s">
        <v>2</v>
      </c>
      <c r="N87" s="685" t="s">
        <v>1</v>
      </c>
      <c r="O87" s="680"/>
      <c r="P87" s="950"/>
      <c r="Q87" s="954"/>
      <c r="R87" s="679"/>
      <c r="S87" s="705"/>
      <c r="T87" s="685"/>
      <c r="U87" s="881"/>
      <c r="V87" s="881"/>
      <c r="W87" s="881"/>
      <c r="X87" s="881"/>
      <c r="Y87" s="964"/>
      <c r="Z87" s="964"/>
      <c r="AA87" s="428" t="s">
        <v>12</v>
      </c>
      <c r="AB87" s="498">
        <v>355200000</v>
      </c>
      <c r="AC87" s="498">
        <f t="shared" si="1"/>
        <v>355200000</v>
      </c>
      <c r="AD87" s="498"/>
      <c r="AE87" s="959"/>
      <c r="AF87" s="938"/>
    </row>
    <row r="88" spans="1:34">
      <c r="A88" s="734"/>
      <c r="B88" s="705"/>
      <c r="C88" s="705"/>
      <c r="D88" s="685"/>
      <c r="E88" s="685"/>
      <c r="F88" s="942"/>
      <c r="G88" s="952"/>
      <c r="H88" s="943"/>
      <c r="I88" s="948"/>
      <c r="J88" s="683"/>
      <c r="K88" s="685"/>
      <c r="L88" s="685"/>
      <c r="M88" s="685"/>
      <c r="N88" s="685"/>
      <c r="O88" s="680"/>
      <c r="P88" s="950"/>
      <c r="Q88" s="954"/>
      <c r="R88" s="679"/>
      <c r="S88" s="705"/>
      <c r="T88" s="685"/>
      <c r="U88" s="881"/>
      <c r="V88" s="881"/>
      <c r="W88" s="881"/>
      <c r="X88" s="881"/>
      <c r="Y88" s="964"/>
      <c r="Z88" s="964"/>
      <c r="AA88" s="428" t="s">
        <v>675</v>
      </c>
      <c r="AB88" s="498">
        <v>13200000</v>
      </c>
      <c r="AC88" s="498">
        <f t="shared" si="1"/>
        <v>13200000</v>
      </c>
      <c r="AD88" s="498"/>
      <c r="AE88" s="959"/>
      <c r="AF88" s="938"/>
    </row>
    <row r="89" spans="1:34">
      <c r="A89" s="734"/>
      <c r="B89" s="705"/>
      <c r="C89" s="705"/>
      <c r="D89" s="685"/>
      <c r="E89" s="685"/>
      <c r="F89" s="942" t="s">
        <v>782</v>
      </c>
      <c r="G89" s="952">
        <f>+AB89+AB90</f>
        <v>1766400000</v>
      </c>
      <c r="H89" s="943">
        <f>+AC89+AC90</f>
        <v>1766400000</v>
      </c>
      <c r="I89" s="947"/>
      <c r="J89" s="683"/>
      <c r="K89" s="685" t="s">
        <v>1</v>
      </c>
      <c r="L89" s="685" t="s">
        <v>1</v>
      </c>
      <c r="M89" s="685" t="s">
        <v>2</v>
      </c>
      <c r="N89" s="685" t="s">
        <v>1</v>
      </c>
      <c r="O89" s="680"/>
      <c r="P89" s="950"/>
      <c r="Q89" s="954"/>
      <c r="R89" s="679"/>
      <c r="S89" s="705"/>
      <c r="T89" s="685"/>
      <c r="U89" s="881"/>
      <c r="V89" s="881"/>
      <c r="W89" s="881"/>
      <c r="X89" s="881"/>
      <c r="Y89" s="964"/>
      <c r="Z89" s="964"/>
      <c r="AA89" s="428" t="s">
        <v>15</v>
      </c>
      <c r="AB89" s="498">
        <v>1500000000</v>
      </c>
      <c r="AC89" s="498">
        <f t="shared" si="1"/>
        <v>1500000000</v>
      </c>
      <c r="AD89" s="498"/>
      <c r="AE89" s="959"/>
      <c r="AF89" s="938"/>
    </row>
    <row r="90" spans="1:34">
      <c r="A90" s="734"/>
      <c r="B90" s="705"/>
      <c r="C90" s="705"/>
      <c r="D90" s="685"/>
      <c r="E90" s="685"/>
      <c r="F90" s="942"/>
      <c r="G90" s="952"/>
      <c r="H90" s="943"/>
      <c r="I90" s="948"/>
      <c r="J90" s="683"/>
      <c r="K90" s="685"/>
      <c r="L90" s="685"/>
      <c r="M90" s="685"/>
      <c r="N90" s="685"/>
      <c r="O90" s="680"/>
      <c r="P90" s="950"/>
      <c r="Q90" s="954"/>
      <c r="R90" s="679"/>
      <c r="S90" s="705"/>
      <c r="T90" s="685"/>
      <c r="U90" s="881"/>
      <c r="V90" s="881"/>
      <c r="W90" s="881"/>
      <c r="X90" s="881"/>
      <c r="Y90" s="964"/>
      <c r="Z90" s="964"/>
      <c r="AA90" s="428" t="s">
        <v>12</v>
      </c>
      <c r="AB90" s="498">
        <v>266400000</v>
      </c>
      <c r="AC90" s="498">
        <f t="shared" si="1"/>
        <v>266400000</v>
      </c>
      <c r="AD90" s="498"/>
      <c r="AE90" s="959"/>
      <c r="AF90" s="938"/>
    </row>
    <row r="91" spans="1:34" ht="51">
      <c r="A91" s="734"/>
      <c r="B91" s="705"/>
      <c r="C91" s="705"/>
      <c r="D91" s="685"/>
      <c r="E91" s="685"/>
      <c r="F91" s="942" t="s">
        <v>783</v>
      </c>
      <c r="G91" s="952">
        <f>+AB91+AB92</f>
        <v>279600000</v>
      </c>
      <c r="H91" s="943">
        <f>+AC91+AC92</f>
        <v>279600000</v>
      </c>
      <c r="I91" s="947"/>
      <c r="J91" s="683"/>
      <c r="K91" s="685"/>
      <c r="L91" s="685"/>
      <c r="M91" s="685"/>
      <c r="N91" s="685"/>
      <c r="O91" s="680"/>
      <c r="P91" s="950"/>
      <c r="Q91" s="954"/>
      <c r="R91" s="511" t="s">
        <v>784</v>
      </c>
      <c r="S91" s="512" t="s">
        <v>785</v>
      </c>
      <c r="T91" s="438" t="s">
        <v>55</v>
      </c>
      <c r="U91" s="459">
        <v>15</v>
      </c>
      <c r="V91" s="517">
        <v>22</v>
      </c>
      <c r="W91" s="459" t="s">
        <v>786</v>
      </c>
      <c r="X91" s="459" t="s">
        <v>5</v>
      </c>
      <c r="Y91" s="429">
        <v>44228</v>
      </c>
      <c r="Z91" s="429">
        <v>44561</v>
      </c>
      <c r="AA91" s="428" t="s">
        <v>675</v>
      </c>
      <c r="AB91" s="498">
        <v>13200000</v>
      </c>
      <c r="AC91" s="498">
        <f t="shared" si="1"/>
        <v>13200000</v>
      </c>
      <c r="AD91" s="498"/>
      <c r="AE91" s="505" t="s">
        <v>51</v>
      </c>
      <c r="AF91" s="488" t="s">
        <v>673</v>
      </c>
    </row>
    <row r="92" spans="1:34" ht="38.25">
      <c r="A92" s="735"/>
      <c r="B92" s="861"/>
      <c r="C92" s="861"/>
      <c r="D92" s="686"/>
      <c r="E92" s="686"/>
      <c r="F92" s="945"/>
      <c r="G92" s="953"/>
      <c r="H92" s="946"/>
      <c r="I92" s="949"/>
      <c r="J92" s="684"/>
      <c r="K92" s="686" t="s">
        <v>1</v>
      </c>
      <c r="L92" s="686" t="s">
        <v>1</v>
      </c>
      <c r="M92" s="686" t="s">
        <v>2</v>
      </c>
      <c r="N92" s="686" t="s">
        <v>1</v>
      </c>
      <c r="O92" s="681"/>
      <c r="P92" s="951"/>
      <c r="Q92" s="955"/>
      <c r="R92" s="209" t="s">
        <v>787</v>
      </c>
      <c r="S92" s="532" t="s">
        <v>788</v>
      </c>
      <c r="T92" s="538" t="s">
        <v>595</v>
      </c>
      <c r="U92" s="30">
        <v>0.6</v>
      </c>
      <c r="V92" s="30" t="s">
        <v>668</v>
      </c>
      <c r="W92" s="30" t="s">
        <v>668</v>
      </c>
      <c r="X92" s="477" t="s">
        <v>5</v>
      </c>
      <c r="Y92" s="23">
        <v>44228</v>
      </c>
      <c r="Z92" s="23">
        <v>44561</v>
      </c>
      <c r="AA92" s="454" t="s">
        <v>12</v>
      </c>
      <c r="AB92" s="29">
        <v>266400000</v>
      </c>
      <c r="AC92" s="29">
        <f t="shared" si="1"/>
        <v>266400000</v>
      </c>
      <c r="AD92" s="29"/>
      <c r="AE92" s="102" t="s">
        <v>51</v>
      </c>
      <c r="AF92" s="489" t="s">
        <v>673</v>
      </c>
    </row>
    <row r="93" spans="1:34">
      <c r="G93" s="13">
        <f>SUM(G14:G92)</f>
        <v>80200000000</v>
      </c>
      <c r="H93" s="13">
        <f>SUM(H14:H92)</f>
        <v>80200000000</v>
      </c>
      <c r="I93" s="13"/>
      <c r="P93" s="414"/>
      <c r="S93" s="21"/>
      <c r="T93" s="465"/>
      <c r="U93" s="465"/>
      <c r="V93" s="465"/>
      <c r="W93" s="465"/>
      <c r="X93" s="465"/>
      <c r="Y93" s="465"/>
      <c r="Z93" s="465"/>
      <c r="AA93" s="465"/>
      <c r="AB93" s="13">
        <f>SUM(AB14:AB92)</f>
        <v>80200000000</v>
      </c>
      <c r="AC93" s="13">
        <f>SUM(AC14:AC92)</f>
        <v>80200000000</v>
      </c>
      <c r="AD93" s="57"/>
    </row>
    <row r="94" spans="1:34">
      <c r="P94" s="414"/>
      <c r="S94" s="96"/>
      <c r="T94" s="465"/>
      <c r="U94" s="465"/>
      <c r="V94" s="465"/>
      <c r="W94" s="465"/>
      <c r="X94" s="465"/>
      <c r="Y94" s="465"/>
      <c r="Z94" s="465"/>
      <c r="AA94" s="465"/>
      <c r="AB94" s="465"/>
      <c r="AC94" s="214">
        <f>+AC93-H93</f>
        <v>0</v>
      </c>
    </row>
    <row r="95" spans="1:34">
      <c r="G95" s="227"/>
      <c r="H95" s="52"/>
      <c r="P95" s="414"/>
      <c r="S95" s="96"/>
      <c r="T95" s="465"/>
      <c r="U95" s="465"/>
      <c r="V95" s="465"/>
      <c r="W95" s="465"/>
      <c r="X95" s="465"/>
      <c r="Y95" s="465"/>
      <c r="Z95" s="465"/>
      <c r="AA95" s="465"/>
      <c r="AB95" s="465"/>
      <c r="AC95" s="214"/>
    </row>
    <row r="96" spans="1:34">
      <c r="P96" s="414"/>
      <c r="S96" s="96"/>
      <c r="T96" s="465"/>
      <c r="U96" s="465"/>
      <c r="V96" s="465"/>
      <c r="W96" s="465"/>
      <c r="X96" s="465"/>
      <c r="Y96" s="465"/>
      <c r="Z96" s="465"/>
      <c r="AA96" s="465"/>
      <c r="AB96" s="465"/>
    </row>
    <row r="102" spans="29:30">
      <c r="AC102" s="98"/>
      <c r="AD102" s="210"/>
    </row>
    <row r="103" spans="29:30">
      <c r="AC103" s="98"/>
      <c r="AD103" s="210"/>
    </row>
    <row r="104" spans="29:30">
      <c r="AC104" s="98"/>
      <c r="AD104" s="210"/>
    </row>
    <row r="105" spans="29:30">
      <c r="AC105" s="98"/>
      <c r="AD105" s="210"/>
    </row>
    <row r="106" spans="29:30">
      <c r="AC106" s="98"/>
      <c r="AD106" s="210"/>
    </row>
    <row r="107" spans="29:30">
      <c r="AC107" s="98"/>
      <c r="AD107" s="210"/>
    </row>
  </sheetData>
  <mergeCells count="505">
    <mergeCell ref="AB12:AB13"/>
    <mergeCell ref="AB14:AB15"/>
    <mergeCell ref="AB21:AB22"/>
    <mergeCell ref="AB24:AB25"/>
    <mergeCell ref="AB33:AB34"/>
    <mergeCell ref="G53:G55"/>
    <mergeCell ref="G56:G58"/>
    <mergeCell ref="G61:G62"/>
    <mergeCell ref="G64:G66"/>
    <mergeCell ref="G14:G15"/>
    <mergeCell ref="G16:G17"/>
    <mergeCell ref="G18:G20"/>
    <mergeCell ref="G21:G22"/>
    <mergeCell ref="G24:G25"/>
    <mergeCell ref="G26:G27"/>
    <mergeCell ref="G28:G30"/>
    <mergeCell ref="G33:G34"/>
    <mergeCell ref="M44:M52"/>
    <mergeCell ref="N44:N52"/>
    <mergeCell ref="I44:I45"/>
    <mergeCell ref="S32:S34"/>
    <mergeCell ref="T32:T34"/>
    <mergeCell ref="I28:I30"/>
    <mergeCell ref="I33:I34"/>
    <mergeCell ref="G85:G86"/>
    <mergeCell ref="G87:G88"/>
    <mergeCell ref="G72:G73"/>
    <mergeCell ref="AC2:AF2"/>
    <mergeCell ref="C3:D3"/>
    <mergeCell ref="I14:I15"/>
    <mergeCell ref="I16:I17"/>
    <mergeCell ref="I18:I20"/>
    <mergeCell ref="I21:I22"/>
    <mergeCell ref="I24:I25"/>
    <mergeCell ref="I26:I27"/>
    <mergeCell ref="AD14:AD15"/>
    <mergeCell ref="AD21:AD22"/>
    <mergeCell ref="AD24:AD25"/>
    <mergeCell ref="R11:AF11"/>
    <mergeCell ref="AE12:AE13"/>
    <mergeCell ref="AF12:AF13"/>
    <mergeCell ref="Z12:Z13"/>
    <mergeCell ref="AA12:AA13"/>
    <mergeCell ref="K14:K25"/>
    <mergeCell ref="L14:L25"/>
    <mergeCell ref="AC12:AC13"/>
    <mergeCell ref="AD12:AD13"/>
    <mergeCell ref="O12:O13"/>
    <mergeCell ref="AC14:AC15"/>
    <mergeCell ref="V14:V20"/>
    <mergeCell ref="Y14:Y20"/>
    <mergeCell ref="A8:B8"/>
    <mergeCell ref="C8:H8"/>
    <mergeCell ref="A9:B9"/>
    <mergeCell ref="C9:H9"/>
    <mergeCell ref="A11:H11"/>
    <mergeCell ref="J11:Q11"/>
    <mergeCell ref="Y12:Y13"/>
    <mergeCell ref="P12:P13"/>
    <mergeCell ref="Q12:Q13"/>
    <mergeCell ref="R12:R13"/>
    <mergeCell ref="S12:S13"/>
    <mergeCell ref="T12:T13"/>
    <mergeCell ref="U12:U13"/>
    <mergeCell ref="J12:J13"/>
    <mergeCell ref="K12:K13"/>
    <mergeCell ref="L12:L13"/>
    <mergeCell ref="M12:M13"/>
    <mergeCell ref="N12:N13"/>
    <mergeCell ref="X12:X13"/>
    <mergeCell ref="F14:F15"/>
    <mergeCell ref="H14:H15"/>
    <mergeCell ref="F3:Y3"/>
    <mergeCell ref="Z3:AA3"/>
    <mergeCell ref="AC3:AF3"/>
    <mergeCell ref="A5:B5"/>
    <mergeCell ref="C5:H5"/>
    <mergeCell ref="A6:B6"/>
    <mergeCell ref="C6:H6"/>
    <mergeCell ref="R6:AF9"/>
    <mergeCell ref="A7:B7"/>
    <mergeCell ref="C7:H7"/>
    <mergeCell ref="A1:B3"/>
    <mergeCell ref="C1:D1"/>
    <mergeCell ref="F1:Y1"/>
    <mergeCell ref="Z1:AA1"/>
    <mergeCell ref="AC1:AF1"/>
    <mergeCell ref="C2:D2"/>
    <mergeCell ref="F2:Y2"/>
    <mergeCell ref="Z2:AA2"/>
    <mergeCell ref="X14:X20"/>
    <mergeCell ref="A12:A13"/>
    <mergeCell ref="B12:B13"/>
    <mergeCell ref="C12:C13"/>
    <mergeCell ref="D12:D13"/>
    <mergeCell ref="E12:E13"/>
    <mergeCell ref="F12:F13"/>
    <mergeCell ref="H12:H13"/>
    <mergeCell ref="I12:I13"/>
    <mergeCell ref="G12:G13"/>
    <mergeCell ref="N14:N25"/>
    <mergeCell ref="W23:W25"/>
    <mergeCell ref="A14:A66"/>
    <mergeCell ref="B14:B25"/>
    <mergeCell ref="C14:C25"/>
    <mergeCell ref="D14:D25"/>
    <mergeCell ref="E14:E25"/>
    <mergeCell ref="V12:V13"/>
    <mergeCell ref="W12:W13"/>
    <mergeCell ref="W26:W30"/>
    <mergeCell ref="V32:V34"/>
    <mergeCell ref="G35:G36"/>
    <mergeCell ref="V26:V30"/>
    <mergeCell ref="V35:V38"/>
    <mergeCell ref="W35:W38"/>
    <mergeCell ref="V39:V43"/>
    <mergeCell ref="W39:W43"/>
    <mergeCell ref="V44:V47"/>
    <mergeCell ref="W44:W47"/>
    <mergeCell ref="V48:V49"/>
    <mergeCell ref="W48:W49"/>
    <mergeCell ref="V50:V52"/>
    <mergeCell ref="W50:W52"/>
    <mergeCell ref="V23:V25"/>
    <mergeCell ref="AC21:AC22"/>
    <mergeCell ref="AE21:AE22"/>
    <mergeCell ref="AF21:AF22"/>
    <mergeCell ref="AD18:AD20"/>
    <mergeCell ref="F21:F22"/>
    <mergeCell ref="H21:H22"/>
    <mergeCell ref="R21:R22"/>
    <mergeCell ref="S21:S22"/>
    <mergeCell ref="T21:T22"/>
    <mergeCell ref="U21:U22"/>
    <mergeCell ref="X21:X22"/>
    <mergeCell ref="Y21:Y22"/>
    <mergeCell ref="AE14:AE20"/>
    <mergeCell ref="AF14:AF20"/>
    <mergeCell ref="F16:F17"/>
    <mergeCell ref="H16:H17"/>
    <mergeCell ref="F18:F20"/>
    <mergeCell ref="H18:H20"/>
    <mergeCell ref="T14:T20"/>
    <mergeCell ref="U14:U20"/>
    <mergeCell ref="Z14:Z20"/>
    <mergeCell ref="AA14:AA15"/>
    <mergeCell ref="J14:J25"/>
    <mergeCell ref="M14:M25"/>
    <mergeCell ref="R32:R34"/>
    <mergeCell ref="AF23:AF25"/>
    <mergeCell ref="F24:F25"/>
    <mergeCell ref="H24:H25"/>
    <mergeCell ref="AA24:AA25"/>
    <mergeCell ref="AC24:AC25"/>
    <mergeCell ref="T23:T25"/>
    <mergeCell ref="U23:U25"/>
    <mergeCell ref="X23:X25"/>
    <mergeCell ref="Y23:Y25"/>
    <mergeCell ref="Z23:Z25"/>
    <mergeCell ref="AE23:AE25"/>
    <mergeCell ref="S23:S25"/>
    <mergeCell ref="O14:O25"/>
    <mergeCell ref="P14:P25"/>
    <mergeCell ref="R14:R20"/>
    <mergeCell ref="S14:S20"/>
    <mergeCell ref="Q22:Q25"/>
    <mergeCell ref="R23:R25"/>
    <mergeCell ref="Z21:Z22"/>
    <mergeCell ref="AA21:AA22"/>
    <mergeCell ref="W14:W20"/>
    <mergeCell ref="V21:V22"/>
    <mergeCell ref="W21:W22"/>
    <mergeCell ref="X32:X34"/>
    <mergeCell ref="Y32:Y34"/>
    <mergeCell ref="Z32:Z34"/>
    <mergeCell ref="AA33:AA34"/>
    <mergeCell ref="AC33:AC34"/>
    <mergeCell ref="AE33:AE34"/>
    <mergeCell ref="W32:W34"/>
    <mergeCell ref="AF33:AF34"/>
    <mergeCell ref="X26:X30"/>
    <mergeCell ref="Y26:Y30"/>
    <mergeCell ref="Z26:Z30"/>
    <mergeCell ref="AE26:AE30"/>
    <mergeCell ref="AF26:AF30"/>
    <mergeCell ref="AD28:AD30"/>
    <mergeCell ref="AE31:AE32"/>
    <mergeCell ref="AF31:AF32"/>
    <mergeCell ref="B26:B34"/>
    <mergeCell ref="C26:C34"/>
    <mergeCell ref="D26:D34"/>
    <mergeCell ref="E26:E34"/>
    <mergeCell ref="F33:F34"/>
    <mergeCell ref="H33:H34"/>
    <mergeCell ref="G37:G38"/>
    <mergeCell ref="G41:G42"/>
    <mergeCell ref="U32:U34"/>
    <mergeCell ref="F28:F30"/>
    <mergeCell ref="H28:H30"/>
    <mergeCell ref="O26:O34"/>
    <mergeCell ref="P26:P34"/>
    <mergeCell ref="R26:R30"/>
    <mergeCell ref="S26:S30"/>
    <mergeCell ref="T26:T30"/>
    <mergeCell ref="U26:U30"/>
    <mergeCell ref="J26:J34"/>
    <mergeCell ref="K26:K34"/>
    <mergeCell ref="L26:L34"/>
    <mergeCell ref="M26:M34"/>
    <mergeCell ref="N26:N34"/>
    <mergeCell ref="F26:F27"/>
    <mergeCell ref="H26:H27"/>
    <mergeCell ref="I41:I42"/>
    <mergeCell ref="S39:S43"/>
    <mergeCell ref="T39:T43"/>
    <mergeCell ref="U39:U43"/>
    <mergeCell ref="J35:J43"/>
    <mergeCell ref="K35:K43"/>
    <mergeCell ref="L35:L43"/>
    <mergeCell ref="B35:B43"/>
    <mergeCell ref="C35:C43"/>
    <mergeCell ref="D35:D43"/>
    <mergeCell ref="E35:E43"/>
    <mergeCell ref="F35:F36"/>
    <mergeCell ref="H35:H36"/>
    <mergeCell ref="N35:N43"/>
    <mergeCell ref="M35:M43"/>
    <mergeCell ref="X39:X43"/>
    <mergeCell ref="Y39:Y43"/>
    <mergeCell ref="Z39:Z43"/>
    <mergeCell ref="AE39:AE43"/>
    <mergeCell ref="AF39:AF43"/>
    <mergeCell ref="F41:F42"/>
    <mergeCell ref="H41:H42"/>
    <mergeCell ref="X35:X38"/>
    <mergeCell ref="Y35:Y38"/>
    <mergeCell ref="Z35:Z38"/>
    <mergeCell ref="AE35:AE38"/>
    <mergeCell ref="AF35:AF38"/>
    <mergeCell ref="F37:F38"/>
    <mergeCell ref="H37:H38"/>
    <mergeCell ref="Q37:Q43"/>
    <mergeCell ref="R39:R43"/>
    <mergeCell ref="O35:O43"/>
    <mergeCell ref="P35:P43"/>
    <mergeCell ref="R35:R38"/>
    <mergeCell ref="S35:S38"/>
    <mergeCell ref="T35:T38"/>
    <mergeCell ref="U35:U38"/>
    <mergeCell ref="I35:I36"/>
    <mergeCell ref="I37:I38"/>
    <mergeCell ref="G44:G45"/>
    <mergeCell ref="G46:G47"/>
    <mergeCell ref="G48:G49"/>
    <mergeCell ref="G50:G51"/>
    <mergeCell ref="U48:U49"/>
    <mergeCell ref="X48:X49"/>
    <mergeCell ref="U50:U52"/>
    <mergeCell ref="X50:X52"/>
    <mergeCell ref="B44:B52"/>
    <mergeCell ref="C44:C52"/>
    <mergeCell ref="D44:D52"/>
    <mergeCell ref="E44:E52"/>
    <mergeCell ref="F44:F45"/>
    <mergeCell ref="H44:H45"/>
    <mergeCell ref="F46:F47"/>
    <mergeCell ref="H46:H47"/>
    <mergeCell ref="F48:F49"/>
    <mergeCell ref="H48:H49"/>
    <mergeCell ref="U44:U47"/>
    <mergeCell ref="X44:X47"/>
    <mergeCell ref="F50:F51"/>
    <mergeCell ref="H50:H51"/>
    <mergeCell ref="K44:K52"/>
    <mergeCell ref="L44:L52"/>
    <mergeCell ref="Y44:Y47"/>
    <mergeCell ref="Z44:Z47"/>
    <mergeCell ref="AE44:AE47"/>
    <mergeCell ref="AF44:AF47"/>
    <mergeCell ref="I46:I47"/>
    <mergeCell ref="I48:I49"/>
    <mergeCell ref="I50:I51"/>
    <mergeCell ref="Y50:Y52"/>
    <mergeCell ref="Z50:Z52"/>
    <mergeCell ref="AE50:AE52"/>
    <mergeCell ref="AF50:AF52"/>
    <mergeCell ref="R50:R52"/>
    <mergeCell ref="S50:S52"/>
    <mergeCell ref="T50:T52"/>
    <mergeCell ref="O44:O52"/>
    <mergeCell ref="P44:P52"/>
    <mergeCell ref="Q44:Q52"/>
    <mergeCell ref="R44:R47"/>
    <mergeCell ref="S44:S47"/>
    <mergeCell ref="T44:T47"/>
    <mergeCell ref="R48:R49"/>
    <mergeCell ref="S48:S49"/>
    <mergeCell ref="T48:T49"/>
    <mergeCell ref="J44:J52"/>
    <mergeCell ref="Y48:Y49"/>
    <mergeCell ref="Z48:Z49"/>
    <mergeCell ref="AE48:AE49"/>
    <mergeCell ref="AF48:AF49"/>
    <mergeCell ref="R54:R58"/>
    <mergeCell ref="S54:S58"/>
    <mergeCell ref="T54:T58"/>
    <mergeCell ref="U54:U58"/>
    <mergeCell ref="X54:X58"/>
    <mergeCell ref="Y54:Y58"/>
    <mergeCell ref="Z54:Z58"/>
    <mergeCell ref="AE55:AE58"/>
    <mergeCell ref="W54:W58"/>
    <mergeCell ref="AF55:AF58"/>
    <mergeCell ref="V54:V58"/>
    <mergeCell ref="U63:U66"/>
    <mergeCell ref="X63:X66"/>
    <mergeCell ref="Y63:Y66"/>
    <mergeCell ref="Z63:Z66"/>
    <mergeCell ref="F56:F58"/>
    <mergeCell ref="H56:H58"/>
    <mergeCell ref="Q59:Q66"/>
    <mergeCell ref="R59:R60"/>
    <mergeCell ref="S59:S60"/>
    <mergeCell ref="T59:T60"/>
    <mergeCell ref="U59:U60"/>
    <mergeCell ref="X59:X60"/>
    <mergeCell ref="O53:O66"/>
    <mergeCell ref="P53:P66"/>
    <mergeCell ref="F53:F55"/>
    <mergeCell ref="H53:H55"/>
    <mergeCell ref="J53:J66"/>
    <mergeCell ref="K53:K66"/>
    <mergeCell ref="L53:L66"/>
    <mergeCell ref="M53:M66"/>
    <mergeCell ref="N53:N66"/>
    <mergeCell ref="R63:R66"/>
    <mergeCell ref="S63:S66"/>
    <mergeCell ref="T63:T66"/>
    <mergeCell ref="AE59:AE60"/>
    <mergeCell ref="AF59:AF60"/>
    <mergeCell ref="F61:F62"/>
    <mergeCell ref="H61:H62"/>
    <mergeCell ref="R61:R62"/>
    <mergeCell ref="S61:S62"/>
    <mergeCell ref="T61:T62"/>
    <mergeCell ref="U61:U62"/>
    <mergeCell ref="X61:X62"/>
    <mergeCell ref="I61:I62"/>
    <mergeCell ref="V59:V60"/>
    <mergeCell ref="W59:W60"/>
    <mergeCell ref="V61:V62"/>
    <mergeCell ref="W61:W62"/>
    <mergeCell ref="AE61:AE62"/>
    <mergeCell ref="AF61:AF62"/>
    <mergeCell ref="Y59:Y60"/>
    <mergeCell ref="Z59:Z60"/>
    <mergeCell ref="Y61:Y62"/>
    <mergeCell ref="Z61:Z62"/>
    <mergeCell ref="AE63:AE66"/>
    <mergeCell ref="V63:V66"/>
    <mergeCell ref="W63:W66"/>
    <mergeCell ref="AF63:AF66"/>
    <mergeCell ref="F64:F66"/>
    <mergeCell ref="H64:H66"/>
    <mergeCell ref="A67:A84"/>
    <mergeCell ref="B67:B74"/>
    <mergeCell ref="C67:C74"/>
    <mergeCell ref="D67:D74"/>
    <mergeCell ref="E67:E74"/>
    <mergeCell ref="J67:J74"/>
    <mergeCell ref="B53:B66"/>
    <mergeCell ref="C53:C66"/>
    <mergeCell ref="D53:D66"/>
    <mergeCell ref="E53:E66"/>
    <mergeCell ref="I53:I55"/>
    <mergeCell ref="I56:I58"/>
    <mergeCell ref="I64:I66"/>
    <mergeCell ref="I68:I69"/>
    <mergeCell ref="I70:I71"/>
    <mergeCell ref="I72:I73"/>
    <mergeCell ref="I75:I76"/>
    <mergeCell ref="AF67:AF71"/>
    <mergeCell ref="F68:F69"/>
    <mergeCell ref="H68:H69"/>
    <mergeCell ref="F70:F71"/>
    <mergeCell ref="H70:H71"/>
    <mergeCell ref="Q67:Q74"/>
    <mergeCell ref="R67:R71"/>
    <mergeCell ref="S67:S71"/>
    <mergeCell ref="T67:T71"/>
    <mergeCell ref="U67:U71"/>
    <mergeCell ref="G68:G69"/>
    <mergeCell ref="G70:G71"/>
    <mergeCell ref="F72:F73"/>
    <mergeCell ref="H72:H73"/>
    <mergeCell ref="X67:X71"/>
    <mergeCell ref="U72:U74"/>
    <mergeCell ref="X72:X74"/>
    <mergeCell ref="K67:K74"/>
    <mergeCell ref="L67:L74"/>
    <mergeCell ref="M67:M74"/>
    <mergeCell ref="N67:N74"/>
    <mergeCell ref="V67:V71"/>
    <mergeCell ref="W67:W71"/>
    <mergeCell ref="V72:V74"/>
    <mergeCell ref="W72:W74"/>
    <mergeCell ref="O67:O74"/>
    <mergeCell ref="P67:P74"/>
    <mergeCell ref="R72:R74"/>
    <mergeCell ref="S72:S74"/>
    <mergeCell ref="T72:T74"/>
    <mergeCell ref="L75:L84"/>
    <mergeCell ref="M75:M84"/>
    <mergeCell ref="N75:N84"/>
    <mergeCell ref="G82:G83"/>
    <mergeCell ref="F82:F83"/>
    <mergeCell ref="B75:B84"/>
    <mergeCell ref="C75:C84"/>
    <mergeCell ref="D75:D84"/>
    <mergeCell ref="E75:E84"/>
    <mergeCell ref="F75:F76"/>
    <mergeCell ref="H75:H76"/>
    <mergeCell ref="I82:I83"/>
    <mergeCell ref="I77:I78"/>
    <mergeCell ref="I79:I81"/>
    <mergeCell ref="H82:H83"/>
    <mergeCell ref="G75:G76"/>
    <mergeCell ref="G77:G78"/>
    <mergeCell ref="G79:G81"/>
    <mergeCell ref="J75:J84"/>
    <mergeCell ref="K75:K84"/>
    <mergeCell ref="Y67:Y71"/>
    <mergeCell ref="Z67:Z71"/>
    <mergeCell ref="AE67:AE71"/>
    <mergeCell ref="Y72:Y74"/>
    <mergeCell ref="Z72:Z74"/>
    <mergeCell ref="AE72:AE74"/>
    <mergeCell ref="AF72:AF74"/>
    <mergeCell ref="A85:A92"/>
    <mergeCell ref="B85:B92"/>
    <mergeCell ref="C85:C92"/>
    <mergeCell ref="D85:D92"/>
    <mergeCell ref="E85:E92"/>
    <mergeCell ref="AF75:AF78"/>
    <mergeCell ref="F77:F78"/>
    <mergeCell ref="H77:H78"/>
    <mergeCell ref="F79:F81"/>
    <mergeCell ref="H79:H81"/>
    <mergeCell ref="R79:R84"/>
    <mergeCell ref="S79:S84"/>
    <mergeCell ref="T79:T84"/>
    <mergeCell ref="U75:U78"/>
    <mergeCell ref="X75:X78"/>
    <mergeCell ref="Y75:Y78"/>
    <mergeCell ref="Z75:Z78"/>
    <mergeCell ref="AE79:AE84"/>
    <mergeCell ref="V75:V78"/>
    <mergeCell ref="V79:V84"/>
    <mergeCell ref="V85:V90"/>
    <mergeCell ref="W85:W90"/>
    <mergeCell ref="AD75:AD84"/>
    <mergeCell ref="AE75:AE78"/>
    <mergeCell ref="AE85:AE90"/>
    <mergeCell ref="AF85:AF90"/>
    <mergeCell ref="AF79:AF84"/>
    <mergeCell ref="Z79:Z84"/>
    <mergeCell ref="Y85:Y90"/>
    <mergeCell ref="Z85:Z90"/>
    <mergeCell ref="Y79:Y84"/>
    <mergeCell ref="O75:O84"/>
    <mergeCell ref="P75:P84"/>
    <mergeCell ref="Q75:Q84"/>
    <mergeCell ref="R75:R78"/>
    <mergeCell ref="S75:S78"/>
    <mergeCell ref="T75:T78"/>
    <mergeCell ref="Q85:Q92"/>
    <mergeCell ref="R85:R90"/>
    <mergeCell ref="X85:X90"/>
    <mergeCell ref="U79:U84"/>
    <mergeCell ref="X79:X84"/>
    <mergeCell ref="W75:W84"/>
    <mergeCell ref="F87:F88"/>
    <mergeCell ref="H87:H88"/>
    <mergeCell ref="F89:F90"/>
    <mergeCell ref="H89:H90"/>
    <mergeCell ref="S85:S90"/>
    <mergeCell ref="T85:T90"/>
    <mergeCell ref="U85:U90"/>
    <mergeCell ref="F85:F86"/>
    <mergeCell ref="H85:H86"/>
    <mergeCell ref="J85:J92"/>
    <mergeCell ref="F91:F92"/>
    <mergeCell ref="H91:H92"/>
    <mergeCell ref="I85:I86"/>
    <mergeCell ref="I91:I92"/>
    <mergeCell ref="M85:M92"/>
    <mergeCell ref="N85:N92"/>
    <mergeCell ref="O85:O92"/>
    <mergeCell ref="P85:P92"/>
    <mergeCell ref="I87:I88"/>
    <mergeCell ref="I89:I90"/>
    <mergeCell ref="K85:K92"/>
    <mergeCell ref="L85:L92"/>
    <mergeCell ref="G89:G90"/>
    <mergeCell ref="G91:G92"/>
  </mergeCells>
  <printOptions horizontalCentered="1"/>
  <pageMargins left="0.70866141732283472" right="0.70866141732283472" top="0.74803149606299213" bottom="0.74803149606299213" header="0.31496062992125984" footer="0.31496062992125984"/>
  <pageSetup paperSize="5" scale="30"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85"/>
  <sheetViews>
    <sheetView topLeftCell="A10" zoomScale="110" zoomScaleNormal="110" workbookViewId="0">
      <pane ySplit="4" topLeftCell="A40" activePane="bottomLeft" state="frozen"/>
      <selection pane="bottomLeft" activeCell="A55" sqref="A55:A62"/>
      <selection activeCell="A10" sqref="A10"/>
    </sheetView>
  </sheetViews>
  <sheetFormatPr defaultColWidth="8.85546875" defaultRowHeight="12.75"/>
  <cols>
    <col min="1" max="1" width="25" style="17" customWidth="1"/>
    <col min="2" max="2" width="16.28515625" style="17" customWidth="1"/>
    <col min="3" max="3" width="22" style="17" customWidth="1"/>
    <col min="4" max="4" width="14.7109375" style="17" customWidth="1"/>
    <col min="5" max="5" width="15.140625" style="17" customWidth="1"/>
    <col min="6" max="7" width="28.7109375" style="17" customWidth="1"/>
    <col min="8" max="8" width="22" style="17" bestFit="1" customWidth="1"/>
    <col min="9" max="9" width="39.140625" style="202" customWidth="1"/>
    <col min="10" max="11" width="18.42578125" style="17" customWidth="1"/>
    <col min="12" max="15" width="13.85546875" style="17" customWidth="1"/>
    <col min="16" max="16" width="36" style="17" customWidth="1"/>
    <col min="17" max="17" width="14.42578125" style="17" customWidth="1"/>
    <col min="18" max="18" width="30.7109375" style="18" customWidth="1"/>
    <col min="19" max="19" width="27.140625" style="20" customWidth="1"/>
    <col min="20" max="20" width="14.140625" style="18" customWidth="1"/>
    <col min="21" max="22" width="11.85546875" style="18" customWidth="1"/>
    <col min="23" max="23" width="88.5703125" style="18" customWidth="1"/>
    <col min="24" max="24" width="16.140625" style="18" customWidth="1"/>
    <col min="25" max="25" width="13.7109375" style="18" customWidth="1"/>
    <col min="26" max="26" width="4.7109375" style="18" customWidth="1"/>
    <col min="27" max="27" width="21.140625" style="20" customWidth="1"/>
    <col min="28" max="28" width="21.28515625" style="18" customWidth="1"/>
    <col min="29" max="29" width="21.28515625" style="18" bestFit="1" customWidth="1"/>
    <col min="30" max="30" width="33.28515625" style="21" customWidth="1"/>
    <col min="31" max="31" width="19.85546875" style="18" customWidth="1"/>
    <col min="32" max="32" width="26.7109375" style="17" customWidth="1"/>
    <col min="33" max="16384" width="8.85546875" style="17"/>
  </cols>
  <sheetData>
    <row r="1" spans="1:37" s="106" customFormat="1" ht="24" customHeight="1">
      <c r="A1" s="581"/>
      <c r="B1" s="1042"/>
      <c r="C1" s="605" t="s">
        <v>57</v>
      </c>
      <c r="D1" s="607"/>
      <c r="E1" s="409"/>
      <c r="F1" s="933" t="s">
        <v>599</v>
      </c>
      <c r="G1" s="933"/>
      <c r="H1" s="933"/>
      <c r="I1" s="933"/>
      <c r="J1" s="933"/>
      <c r="K1" s="933"/>
      <c r="L1" s="933"/>
      <c r="M1" s="933"/>
      <c r="N1" s="933"/>
      <c r="O1" s="933"/>
      <c r="P1" s="933"/>
      <c r="Q1" s="933"/>
      <c r="R1" s="933"/>
      <c r="S1" s="933"/>
      <c r="T1" s="933"/>
      <c r="U1" s="933"/>
      <c r="V1" s="933"/>
      <c r="W1" s="933"/>
      <c r="X1" s="933"/>
      <c r="Y1" s="933"/>
      <c r="Z1" s="584" t="s">
        <v>59</v>
      </c>
      <c r="AA1" s="584"/>
      <c r="AB1" s="408"/>
      <c r="AC1" s="588" t="s">
        <v>60</v>
      </c>
      <c r="AD1" s="589"/>
      <c r="AE1" s="589"/>
      <c r="AF1" s="590"/>
      <c r="AG1" s="592"/>
      <c r="AH1" s="592"/>
      <c r="AI1" s="591"/>
      <c r="AJ1" s="591"/>
      <c r="AK1" s="591"/>
    </row>
    <row r="2" spans="1:37" s="106" customFormat="1" ht="24" customHeight="1">
      <c r="A2" s="582"/>
      <c r="B2" s="1043"/>
      <c r="C2" s="605" t="s">
        <v>61</v>
      </c>
      <c r="D2" s="607"/>
      <c r="E2" s="409"/>
      <c r="F2" s="929" t="s">
        <v>62</v>
      </c>
      <c r="G2" s="929"/>
      <c r="H2" s="929"/>
      <c r="I2" s="929"/>
      <c r="J2" s="929"/>
      <c r="K2" s="929"/>
      <c r="L2" s="929"/>
      <c r="M2" s="929"/>
      <c r="N2" s="929"/>
      <c r="O2" s="929"/>
      <c r="P2" s="929"/>
      <c r="Q2" s="929"/>
      <c r="R2" s="929"/>
      <c r="S2" s="929"/>
      <c r="T2" s="929"/>
      <c r="U2" s="929"/>
      <c r="V2" s="929"/>
      <c r="W2" s="929"/>
      <c r="X2" s="929"/>
      <c r="Y2" s="929"/>
      <c r="Z2" s="584" t="s">
        <v>63</v>
      </c>
      <c r="AA2" s="584"/>
      <c r="AB2" s="408"/>
      <c r="AC2" s="588">
        <v>1</v>
      </c>
      <c r="AD2" s="589"/>
      <c r="AE2" s="589"/>
      <c r="AF2" s="590"/>
      <c r="AG2" s="592"/>
      <c r="AH2" s="592"/>
      <c r="AI2" s="593"/>
      <c r="AJ2" s="593"/>
      <c r="AK2" s="593"/>
    </row>
    <row r="3" spans="1:37" s="106" customFormat="1" ht="24" customHeight="1">
      <c r="A3" s="583"/>
      <c r="B3" s="1044"/>
      <c r="C3" s="605" t="s">
        <v>64</v>
      </c>
      <c r="D3" s="607"/>
      <c r="E3" s="409"/>
      <c r="F3" s="929" t="s">
        <v>199</v>
      </c>
      <c r="G3" s="929"/>
      <c r="H3" s="929"/>
      <c r="I3" s="929"/>
      <c r="J3" s="929"/>
      <c r="K3" s="929"/>
      <c r="L3" s="929"/>
      <c r="M3" s="929"/>
      <c r="N3" s="929"/>
      <c r="O3" s="929"/>
      <c r="P3" s="929"/>
      <c r="Q3" s="929"/>
      <c r="R3" s="929"/>
      <c r="S3" s="929"/>
      <c r="T3" s="929"/>
      <c r="U3" s="929"/>
      <c r="V3" s="929"/>
      <c r="W3" s="929"/>
      <c r="X3" s="929"/>
      <c r="Y3" s="929"/>
      <c r="Z3" s="584" t="s">
        <v>66</v>
      </c>
      <c r="AA3" s="584"/>
      <c r="AB3" s="408"/>
      <c r="AC3" s="930">
        <v>43767</v>
      </c>
      <c r="AD3" s="931"/>
      <c r="AE3" s="931"/>
      <c r="AF3" s="932"/>
      <c r="AG3" s="592"/>
      <c r="AH3" s="592"/>
      <c r="AI3" s="596"/>
      <c r="AJ3" s="593"/>
      <c r="AK3" s="593"/>
    </row>
    <row r="4" spans="1:37" ht="18.75" customHeight="1">
      <c r="A4" s="36"/>
      <c r="B4" s="36"/>
      <c r="C4" s="36"/>
      <c r="D4" s="36"/>
      <c r="E4" s="36"/>
      <c r="F4" s="36"/>
      <c r="G4" s="36"/>
      <c r="H4" s="36"/>
      <c r="I4" s="197"/>
      <c r="J4" s="36"/>
      <c r="K4" s="36"/>
      <c r="L4" s="36"/>
      <c r="M4" s="36"/>
      <c r="N4" s="36"/>
      <c r="O4" s="36"/>
      <c r="P4" s="36"/>
      <c r="Q4" s="36"/>
      <c r="R4" s="36"/>
      <c r="S4" s="36"/>
      <c r="T4" s="36"/>
      <c r="U4" s="36"/>
      <c r="V4" s="36"/>
      <c r="W4" s="36"/>
      <c r="X4" s="36"/>
      <c r="Y4" s="36"/>
      <c r="Z4" s="36"/>
      <c r="AA4" s="36"/>
      <c r="AF4" s="36"/>
      <c r="AG4" s="37"/>
      <c r="AH4" s="37"/>
      <c r="AI4" s="37"/>
      <c r="AJ4" s="37"/>
      <c r="AK4" s="37"/>
    </row>
    <row r="5" spans="1:37" ht="18.75" customHeight="1">
      <c r="A5" s="569" t="s">
        <v>67</v>
      </c>
      <c r="B5" s="570"/>
      <c r="C5" s="578">
        <v>2021</v>
      </c>
      <c r="D5" s="578"/>
      <c r="E5" s="578"/>
      <c r="F5" s="578"/>
      <c r="G5" s="578"/>
      <c r="H5" s="578"/>
      <c r="I5" s="198"/>
      <c r="J5" s="38"/>
      <c r="K5" s="38"/>
      <c r="L5" s="38"/>
      <c r="M5" s="38"/>
      <c r="N5" s="38"/>
      <c r="O5" s="38"/>
      <c r="P5" s="38"/>
      <c r="Q5" s="38"/>
      <c r="R5" s="36"/>
      <c r="S5" s="36"/>
      <c r="T5" s="36"/>
      <c r="U5" s="36"/>
      <c r="V5" s="36"/>
      <c r="W5" s="36"/>
      <c r="X5" s="36"/>
      <c r="Y5" s="36"/>
      <c r="Z5" s="36"/>
      <c r="AA5" s="36"/>
      <c r="AF5" s="36"/>
      <c r="AG5" s="37"/>
      <c r="AH5" s="37"/>
      <c r="AI5" s="37"/>
      <c r="AJ5" s="37"/>
      <c r="AK5" s="37"/>
    </row>
    <row r="6" spans="1:37" ht="18.75" customHeight="1">
      <c r="A6" s="569" t="s">
        <v>68</v>
      </c>
      <c r="B6" s="570"/>
      <c r="C6" s="579" t="s">
        <v>789</v>
      </c>
      <c r="D6" s="579"/>
      <c r="E6" s="579"/>
      <c r="F6" s="579"/>
      <c r="G6" s="579"/>
      <c r="H6" s="579"/>
      <c r="I6" s="199"/>
      <c r="J6" s="38"/>
      <c r="K6" s="38"/>
      <c r="L6" s="38"/>
      <c r="M6" s="38"/>
      <c r="N6" s="38"/>
      <c r="O6" s="38"/>
      <c r="P6" s="38"/>
      <c r="Q6" s="38"/>
      <c r="R6" s="603"/>
      <c r="S6" s="603"/>
      <c r="T6" s="603"/>
      <c r="U6" s="603"/>
      <c r="V6" s="603"/>
      <c r="W6" s="603"/>
      <c r="X6" s="603"/>
      <c r="Y6" s="603"/>
      <c r="Z6" s="603"/>
      <c r="AA6" s="603"/>
      <c r="AB6" s="603"/>
      <c r="AC6" s="603"/>
      <c r="AD6" s="603"/>
      <c r="AE6" s="603"/>
      <c r="AF6" s="603"/>
    </row>
    <row r="7" spans="1:37" ht="18.75" customHeight="1">
      <c r="A7" s="569" t="s">
        <v>70</v>
      </c>
      <c r="B7" s="570"/>
      <c r="C7" s="580">
        <v>2018011000226</v>
      </c>
      <c r="D7" s="580"/>
      <c r="E7" s="580"/>
      <c r="F7" s="580"/>
      <c r="G7" s="580"/>
      <c r="H7" s="580"/>
      <c r="I7" s="200"/>
      <c r="J7" s="38"/>
      <c r="K7" s="38"/>
      <c r="L7" s="38"/>
      <c r="M7" s="38"/>
      <c r="N7" s="38"/>
      <c r="O7" s="38"/>
      <c r="P7" s="38"/>
      <c r="Q7" s="38"/>
      <c r="R7" s="603"/>
      <c r="S7" s="603"/>
      <c r="T7" s="603"/>
      <c r="U7" s="603"/>
      <c r="V7" s="603"/>
      <c r="W7" s="603"/>
      <c r="X7" s="603"/>
      <c r="Y7" s="603"/>
      <c r="Z7" s="603"/>
      <c r="AA7" s="603"/>
      <c r="AB7" s="603"/>
      <c r="AC7" s="603"/>
      <c r="AD7" s="603"/>
      <c r="AE7" s="603"/>
      <c r="AF7" s="603"/>
    </row>
    <row r="8" spans="1:37" ht="18.75" customHeight="1">
      <c r="A8" s="569" t="s">
        <v>71</v>
      </c>
      <c r="B8" s="570"/>
      <c r="C8" s="571" t="s">
        <v>790</v>
      </c>
      <c r="D8" s="571"/>
      <c r="E8" s="571"/>
      <c r="F8" s="571"/>
      <c r="G8" s="571"/>
      <c r="H8" s="571"/>
      <c r="I8" s="201"/>
      <c r="K8" s="38"/>
      <c r="L8" s="38"/>
      <c r="M8" s="38"/>
      <c r="N8" s="38"/>
      <c r="O8" s="38"/>
      <c r="P8" s="38"/>
      <c r="Q8" s="38"/>
      <c r="R8" s="603"/>
      <c r="S8" s="603"/>
      <c r="T8" s="603"/>
      <c r="U8" s="603"/>
      <c r="V8" s="603"/>
      <c r="W8" s="603"/>
      <c r="X8" s="603"/>
      <c r="Y8" s="603"/>
      <c r="Z8" s="603"/>
      <c r="AA8" s="603"/>
      <c r="AB8" s="603"/>
      <c r="AC8" s="603"/>
      <c r="AD8" s="603"/>
      <c r="AE8" s="603"/>
      <c r="AF8" s="603"/>
    </row>
    <row r="9" spans="1:37" ht="18.75" customHeight="1">
      <c r="A9" s="569" t="s">
        <v>73</v>
      </c>
      <c r="B9" s="570"/>
      <c r="C9" s="872" t="s">
        <v>74</v>
      </c>
      <c r="D9" s="873"/>
      <c r="E9" s="873"/>
      <c r="F9" s="873"/>
      <c r="G9" s="873"/>
      <c r="H9" s="874"/>
      <c r="I9" s="199"/>
      <c r="J9" s="38"/>
      <c r="K9" s="38"/>
      <c r="L9" s="38"/>
      <c r="M9" s="38"/>
      <c r="N9" s="38"/>
      <c r="O9" s="38"/>
      <c r="P9" s="38"/>
      <c r="Q9" s="38"/>
      <c r="R9" s="603"/>
      <c r="S9" s="603"/>
      <c r="T9" s="603"/>
      <c r="U9" s="603"/>
      <c r="V9" s="603"/>
      <c r="W9" s="603"/>
      <c r="X9" s="603"/>
      <c r="Y9" s="603"/>
      <c r="Z9" s="603"/>
      <c r="AA9" s="603"/>
      <c r="AB9" s="603"/>
      <c r="AC9" s="603"/>
      <c r="AD9" s="603"/>
      <c r="AE9" s="603"/>
      <c r="AF9" s="603"/>
    </row>
    <row r="10" spans="1:37" ht="18.75" customHeight="1">
      <c r="A10" s="40"/>
      <c r="B10" s="40"/>
      <c r="C10" s="41"/>
      <c r="D10" s="41"/>
      <c r="E10" s="41"/>
      <c r="F10" s="41"/>
      <c r="G10" s="41"/>
      <c r="H10" s="41"/>
      <c r="I10" s="218"/>
      <c r="J10" s="41"/>
      <c r="K10" s="41"/>
      <c r="L10" s="41"/>
      <c r="M10" s="41"/>
      <c r="N10" s="41"/>
      <c r="O10" s="41"/>
      <c r="P10" s="41"/>
      <c r="Q10" s="41"/>
      <c r="R10" s="41"/>
      <c r="S10" s="41"/>
      <c r="T10" s="41"/>
      <c r="U10" s="41"/>
      <c r="V10" s="41"/>
      <c r="W10" s="41"/>
      <c r="X10" s="16"/>
      <c r="Y10" s="16"/>
      <c r="Z10" s="16"/>
      <c r="AA10" s="14"/>
      <c r="AF10" s="16"/>
    </row>
    <row r="11" spans="1:37" ht="18" customHeight="1">
      <c r="A11" s="1051" t="s">
        <v>75</v>
      </c>
      <c r="B11" s="1051"/>
      <c r="C11" s="1051"/>
      <c r="D11" s="1051"/>
      <c r="E11" s="1051"/>
      <c r="F11" s="1051"/>
      <c r="G11" s="1051"/>
      <c r="H11" s="1051"/>
      <c r="I11" s="219"/>
      <c r="J11" s="1036" t="s">
        <v>76</v>
      </c>
      <c r="K11" s="1036"/>
      <c r="L11" s="1036"/>
      <c r="M11" s="1036"/>
      <c r="N11" s="1036"/>
      <c r="O11" s="1036"/>
      <c r="P11" s="1036"/>
      <c r="Q11" s="1037"/>
      <c r="R11" s="1038" t="s">
        <v>77</v>
      </c>
      <c r="S11" s="1038"/>
      <c r="T11" s="1038"/>
      <c r="U11" s="1038"/>
      <c r="V11" s="1038"/>
      <c r="W11" s="1038"/>
      <c r="X11" s="1038"/>
      <c r="Y11" s="1038"/>
      <c r="Z11" s="1038"/>
      <c r="AA11" s="1038"/>
      <c r="AB11" s="1038"/>
      <c r="AC11" s="1038"/>
      <c r="AD11" s="1038"/>
      <c r="AE11" s="1038"/>
      <c r="AF11" s="1038"/>
    </row>
    <row r="12" spans="1:37" ht="21.75" customHeight="1">
      <c r="A12" s="1045" t="s">
        <v>78</v>
      </c>
      <c r="B12" s="1052" t="s">
        <v>79</v>
      </c>
      <c r="C12" s="1045" t="s">
        <v>80</v>
      </c>
      <c r="D12" s="1045" t="s">
        <v>81</v>
      </c>
      <c r="E12" s="1046" t="s">
        <v>82</v>
      </c>
      <c r="F12" s="1045" t="s">
        <v>83</v>
      </c>
      <c r="G12" s="1045" t="s">
        <v>200</v>
      </c>
      <c r="H12" s="1046" t="s">
        <v>85</v>
      </c>
      <c r="I12" s="1040" t="s">
        <v>86</v>
      </c>
      <c r="J12" s="1039" t="s">
        <v>87</v>
      </c>
      <c r="K12" s="1039" t="s">
        <v>88</v>
      </c>
      <c r="L12" s="1039" t="s">
        <v>89</v>
      </c>
      <c r="M12" s="1039" t="s">
        <v>90</v>
      </c>
      <c r="N12" s="1048" t="s">
        <v>91</v>
      </c>
      <c r="O12" s="1039" t="s">
        <v>17</v>
      </c>
      <c r="P12" s="1048" t="s">
        <v>36</v>
      </c>
      <c r="Q12" s="1048" t="s">
        <v>23</v>
      </c>
      <c r="R12" s="1035" t="s">
        <v>92</v>
      </c>
      <c r="S12" s="1035" t="s">
        <v>93</v>
      </c>
      <c r="T12" s="1035" t="s">
        <v>94</v>
      </c>
      <c r="U12" s="1047" t="s">
        <v>95</v>
      </c>
      <c r="V12" s="1041" t="s">
        <v>82</v>
      </c>
      <c r="W12" s="1041" t="s">
        <v>96</v>
      </c>
      <c r="X12" s="1035" t="s">
        <v>97</v>
      </c>
      <c r="Y12" s="1035" t="s">
        <v>98</v>
      </c>
      <c r="Z12" s="1035" t="s">
        <v>99</v>
      </c>
      <c r="AA12" s="1035" t="s">
        <v>100</v>
      </c>
      <c r="AB12" s="1035" t="s">
        <v>101</v>
      </c>
      <c r="AC12" s="1049" t="s">
        <v>102</v>
      </c>
      <c r="AD12" s="1040" t="s">
        <v>96</v>
      </c>
      <c r="AE12" s="1035" t="s">
        <v>50</v>
      </c>
      <c r="AF12" s="1035" t="s">
        <v>103</v>
      </c>
    </row>
    <row r="13" spans="1:37" ht="21.75" customHeight="1">
      <c r="A13" s="1045"/>
      <c r="B13" s="1052"/>
      <c r="C13" s="1045"/>
      <c r="D13" s="1045"/>
      <c r="E13" s="1046"/>
      <c r="F13" s="1045"/>
      <c r="G13" s="1045"/>
      <c r="H13" s="1046"/>
      <c r="I13" s="1040"/>
      <c r="J13" s="1039"/>
      <c r="K13" s="1039"/>
      <c r="L13" s="1039"/>
      <c r="M13" s="1039"/>
      <c r="N13" s="1048"/>
      <c r="O13" s="1039"/>
      <c r="P13" s="1048"/>
      <c r="Q13" s="1048"/>
      <c r="R13" s="1035"/>
      <c r="S13" s="1035"/>
      <c r="T13" s="1035"/>
      <c r="U13" s="1047"/>
      <c r="V13" s="1041"/>
      <c r="W13" s="1041"/>
      <c r="X13" s="1035"/>
      <c r="Y13" s="1035"/>
      <c r="Z13" s="1035"/>
      <c r="AA13" s="1035"/>
      <c r="AB13" s="1035"/>
      <c r="AC13" s="1050"/>
      <c r="AD13" s="1040"/>
      <c r="AE13" s="1035"/>
      <c r="AF13" s="1035"/>
    </row>
    <row r="14" spans="1:37" s="187" customFormat="1" ht="60" customHeight="1">
      <c r="A14" s="1060" t="s">
        <v>791</v>
      </c>
      <c r="B14" s="957" t="s">
        <v>792</v>
      </c>
      <c r="C14" s="957" t="s">
        <v>793</v>
      </c>
      <c r="D14" s="1030">
        <v>25</v>
      </c>
      <c r="E14" s="1087">
        <v>20</v>
      </c>
      <c r="F14" s="211" t="s">
        <v>794</v>
      </c>
      <c r="G14" s="189">
        <v>0</v>
      </c>
      <c r="H14" s="230">
        <f>+AC14</f>
        <v>2953000000</v>
      </c>
      <c r="I14" s="239" t="s">
        <v>795</v>
      </c>
      <c r="J14" s="190"/>
      <c r="K14" s="191"/>
      <c r="L14" s="191"/>
      <c r="M14" s="191"/>
      <c r="N14" s="191"/>
      <c r="O14" s="191"/>
      <c r="P14" s="191"/>
      <c r="Q14" s="192"/>
      <c r="R14" s="522"/>
      <c r="S14" s="523"/>
      <c r="T14" s="520"/>
      <c r="U14" s="520"/>
      <c r="V14" s="523"/>
      <c r="W14" s="523" t="s">
        <v>796</v>
      </c>
      <c r="X14" s="520"/>
      <c r="Y14" s="193"/>
      <c r="Z14" s="194"/>
      <c r="AA14" s="520" t="s">
        <v>15</v>
      </c>
      <c r="AB14" s="186">
        <v>0</v>
      </c>
      <c r="AC14" s="231">
        <v>2953000000</v>
      </c>
      <c r="AD14" s="484" t="s">
        <v>797</v>
      </c>
      <c r="AE14" s="711" t="s">
        <v>51</v>
      </c>
      <c r="AF14" s="1032" t="s">
        <v>798</v>
      </c>
    </row>
    <row r="15" spans="1:37" ht="33.75" customHeight="1">
      <c r="A15" s="1060"/>
      <c r="B15" s="957"/>
      <c r="C15" s="957"/>
      <c r="D15" s="1030"/>
      <c r="E15" s="1087"/>
      <c r="F15" s="1053" t="s">
        <v>674</v>
      </c>
      <c r="G15" s="1082">
        <v>1662853676</v>
      </c>
      <c r="H15" s="1058">
        <f>+AC15+AC16+AC17</f>
        <v>924853675.99999571</v>
      </c>
      <c r="I15" s="1065" t="s">
        <v>799</v>
      </c>
      <c r="J15" s="1064" t="s">
        <v>1</v>
      </c>
      <c r="K15" s="1055" t="s">
        <v>1</v>
      </c>
      <c r="L15" s="1055" t="s">
        <v>1</v>
      </c>
      <c r="M15" s="1055" t="s">
        <v>3</v>
      </c>
      <c r="N15" s="1055" t="s">
        <v>1</v>
      </c>
      <c r="O15" s="1057" t="s">
        <v>1</v>
      </c>
      <c r="P15" s="1057" t="s">
        <v>1</v>
      </c>
      <c r="Q15" s="1067" t="s">
        <v>30</v>
      </c>
      <c r="R15" s="1062" t="s">
        <v>800</v>
      </c>
      <c r="S15" s="1031" t="s">
        <v>801</v>
      </c>
      <c r="T15" s="958" t="s">
        <v>55</v>
      </c>
      <c r="U15" s="958">
        <v>25</v>
      </c>
      <c r="V15" s="1068">
        <v>20</v>
      </c>
      <c r="W15" s="956" t="s">
        <v>802</v>
      </c>
      <c r="X15" s="712" t="s">
        <v>5</v>
      </c>
      <c r="Y15" s="1034">
        <v>44228</v>
      </c>
      <c r="Z15" s="1034">
        <v>44561</v>
      </c>
      <c r="AA15" s="520" t="s">
        <v>12</v>
      </c>
      <c r="AB15" s="186">
        <v>876853676</v>
      </c>
      <c r="AC15" s="231">
        <v>775853675.99999595</v>
      </c>
      <c r="AD15" s="235"/>
      <c r="AE15" s="711"/>
      <c r="AF15" s="1032"/>
    </row>
    <row r="16" spans="1:37" ht="33.75" customHeight="1">
      <c r="A16" s="1060"/>
      <c r="B16" s="957"/>
      <c r="C16" s="957"/>
      <c r="D16" s="1030"/>
      <c r="E16" s="1087"/>
      <c r="F16" s="1054"/>
      <c r="G16" s="1090"/>
      <c r="H16" s="1059"/>
      <c r="I16" s="1066"/>
      <c r="J16" s="683"/>
      <c r="K16" s="1056"/>
      <c r="L16" s="1056"/>
      <c r="M16" s="1056"/>
      <c r="N16" s="1056"/>
      <c r="O16" s="685"/>
      <c r="P16" s="685"/>
      <c r="Q16" s="557"/>
      <c r="R16" s="722"/>
      <c r="S16" s="1063"/>
      <c r="T16" s="705"/>
      <c r="U16" s="705"/>
      <c r="V16" s="960"/>
      <c r="W16" s="957"/>
      <c r="X16" s="680"/>
      <c r="Y16" s="700"/>
      <c r="Z16" s="700"/>
      <c r="AA16" s="459" t="s">
        <v>15</v>
      </c>
      <c r="AB16" s="25">
        <v>753000000</v>
      </c>
      <c r="AC16" s="232">
        <v>0</v>
      </c>
      <c r="AD16" s="472" t="s">
        <v>803</v>
      </c>
      <c r="AE16" s="711"/>
      <c r="AF16" s="1032"/>
    </row>
    <row r="17" spans="1:32" ht="33.75" customHeight="1">
      <c r="A17" s="1060"/>
      <c r="B17" s="957"/>
      <c r="C17" s="957"/>
      <c r="D17" s="1030"/>
      <c r="E17" s="1087"/>
      <c r="F17" s="1054"/>
      <c r="G17" s="1083"/>
      <c r="H17" s="1059"/>
      <c r="I17" s="1066"/>
      <c r="J17" s="683"/>
      <c r="K17" s="1056"/>
      <c r="L17" s="1056"/>
      <c r="M17" s="1056"/>
      <c r="N17" s="1056"/>
      <c r="O17" s="685"/>
      <c r="P17" s="685"/>
      <c r="Q17" s="557" t="s">
        <v>34</v>
      </c>
      <c r="R17" s="722"/>
      <c r="S17" s="1063"/>
      <c r="T17" s="705"/>
      <c r="U17" s="705"/>
      <c r="V17" s="960"/>
      <c r="W17" s="957"/>
      <c r="X17" s="680"/>
      <c r="Y17" s="700"/>
      <c r="Z17" s="700"/>
      <c r="AA17" s="459" t="s">
        <v>675</v>
      </c>
      <c r="AB17" s="25">
        <v>33000000</v>
      </c>
      <c r="AC17" s="232">
        <v>148999999.99999982</v>
      </c>
      <c r="AD17" s="472" t="s">
        <v>804</v>
      </c>
      <c r="AE17" s="711"/>
      <c r="AF17" s="1032"/>
    </row>
    <row r="18" spans="1:32" ht="22.5" customHeight="1">
      <c r="A18" s="1060"/>
      <c r="B18" s="957"/>
      <c r="C18" s="957"/>
      <c r="D18" s="1030"/>
      <c r="E18" s="1087"/>
      <c r="F18" s="1054" t="s">
        <v>805</v>
      </c>
      <c r="G18" s="1082">
        <v>282900000</v>
      </c>
      <c r="H18" s="1059">
        <f>+AC18+AC19</f>
        <v>392900000</v>
      </c>
      <c r="I18" s="1075" t="s">
        <v>806</v>
      </c>
      <c r="J18" s="683"/>
      <c r="K18" s="1056"/>
      <c r="L18" s="1056"/>
      <c r="M18" s="1056"/>
      <c r="N18" s="1056"/>
      <c r="O18" s="685"/>
      <c r="P18" s="685"/>
      <c r="Q18" s="557"/>
      <c r="R18" s="722"/>
      <c r="S18" s="1063"/>
      <c r="T18" s="705"/>
      <c r="U18" s="705"/>
      <c r="V18" s="960"/>
      <c r="W18" s="957"/>
      <c r="X18" s="680"/>
      <c r="Y18" s="700"/>
      <c r="Z18" s="700"/>
      <c r="AA18" s="459" t="s">
        <v>12</v>
      </c>
      <c r="AB18" s="25">
        <v>266400000</v>
      </c>
      <c r="AC18" s="25">
        <v>266400000</v>
      </c>
      <c r="AD18" s="472"/>
      <c r="AE18" s="711"/>
      <c r="AF18" s="1032"/>
    </row>
    <row r="19" spans="1:32" ht="15" customHeight="1">
      <c r="A19" s="1060"/>
      <c r="B19" s="957"/>
      <c r="C19" s="957"/>
      <c r="D19" s="1030"/>
      <c r="E19" s="1087"/>
      <c r="F19" s="1054"/>
      <c r="G19" s="1083"/>
      <c r="H19" s="1059"/>
      <c r="I19" s="1077"/>
      <c r="J19" s="683"/>
      <c r="K19" s="1056"/>
      <c r="L19" s="1056"/>
      <c r="M19" s="1056"/>
      <c r="N19" s="1056"/>
      <c r="O19" s="685"/>
      <c r="P19" s="685"/>
      <c r="Q19" s="557"/>
      <c r="R19" s="722"/>
      <c r="S19" s="1063"/>
      <c r="T19" s="705"/>
      <c r="U19" s="705"/>
      <c r="V19" s="960"/>
      <c r="W19" s="957"/>
      <c r="X19" s="680"/>
      <c r="Y19" s="700"/>
      <c r="Z19" s="700"/>
      <c r="AA19" s="459" t="s">
        <v>675</v>
      </c>
      <c r="AB19" s="25">
        <v>16500000</v>
      </c>
      <c r="AC19" s="232">
        <f>66500000+60000000</f>
        <v>126500000</v>
      </c>
      <c r="AD19" s="472" t="s">
        <v>807</v>
      </c>
      <c r="AE19" s="711"/>
      <c r="AF19" s="1032"/>
    </row>
    <row r="20" spans="1:32" ht="25.5">
      <c r="A20" s="1060"/>
      <c r="B20" s="957"/>
      <c r="C20" s="957"/>
      <c r="D20" s="1030"/>
      <c r="E20" s="1087"/>
      <c r="F20" s="1054" t="s">
        <v>808</v>
      </c>
      <c r="G20" s="1082">
        <v>282900000</v>
      </c>
      <c r="H20" s="802">
        <f>+AC20+AC21</f>
        <v>282900000</v>
      </c>
      <c r="I20" s="1074" t="s">
        <v>670</v>
      </c>
      <c r="J20" s="683"/>
      <c r="K20" s="1056"/>
      <c r="L20" s="1056"/>
      <c r="M20" s="1056"/>
      <c r="N20" s="1056"/>
      <c r="O20" s="685"/>
      <c r="P20" s="685"/>
      <c r="Q20" s="557"/>
      <c r="R20" s="722" t="s">
        <v>809</v>
      </c>
      <c r="S20" s="705" t="s">
        <v>810</v>
      </c>
      <c r="T20" s="705" t="s">
        <v>55</v>
      </c>
      <c r="U20" s="705">
        <v>25</v>
      </c>
      <c r="V20" s="960">
        <v>20</v>
      </c>
      <c r="W20" s="957"/>
      <c r="X20" s="680" t="s">
        <v>5</v>
      </c>
      <c r="Y20" s="700">
        <v>44256</v>
      </c>
      <c r="Z20" s="700">
        <v>44561</v>
      </c>
      <c r="AA20" s="459" t="s">
        <v>12</v>
      </c>
      <c r="AB20" s="25">
        <v>266400000</v>
      </c>
      <c r="AC20" s="25">
        <v>266400000</v>
      </c>
      <c r="AD20" s="472"/>
      <c r="AE20" s="711"/>
      <c r="AF20" s="1032"/>
    </row>
    <row r="21" spans="1:32" ht="15" customHeight="1">
      <c r="A21" s="1060"/>
      <c r="B21" s="957"/>
      <c r="C21" s="957"/>
      <c r="D21" s="1030"/>
      <c r="E21" s="1087"/>
      <c r="F21" s="1054"/>
      <c r="G21" s="1083"/>
      <c r="H21" s="802"/>
      <c r="I21" s="1074"/>
      <c r="J21" s="683"/>
      <c r="K21" s="1056"/>
      <c r="L21" s="1056"/>
      <c r="M21" s="1056"/>
      <c r="N21" s="1056"/>
      <c r="O21" s="685"/>
      <c r="P21" s="685"/>
      <c r="Q21" s="557"/>
      <c r="R21" s="722"/>
      <c r="S21" s="705"/>
      <c r="T21" s="705"/>
      <c r="U21" s="705"/>
      <c r="V21" s="960"/>
      <c r="W21" s="957"/>
      <c r="X21" s="680"/>
      <c r="Y21" s="700"/>
      <c r="Z21" s="700"/>
      <c r="AA21" s="459" t="s">
        <v>675</v>
      </c>
      <c r="AB21" s="25">
        <v>16500000</v>
      </c>
      <c r="AC21" s="25">
        <v>16500000</v>
      </c>
      <c r="AD21" s="472"/>
      <c r="AE21" s="711"/>
      <c r="AF21" s="1032"/>
    </row>
    <row r="22" spans="1:32" ht="33.75" customHeight="1">
      <c r="A22" s="1060"/>
      <c r="B22" s="957"/>
      <c r="C22" s="957"/>
      <c r="D22" s="1030"/>
      <c r="E22" s="1087"/>
      <c r="F22" s="521" t="s">
        <v>811</v>
      </c>
      <c r="G22" s="229">
        <v>177600000</v>
      </c>
      <c r="H22" s="436">
        <f>+AC22</f>
        <v>177600000</v>
      </c>
      <c r="I22" s="185" t="s">
        <v>670</v>
      </c>
      <c r="J22" s="683"/>
      <c r="K22" s="1056"/>
      <c r="L22" s="1056"/>
      <c r="M22" s="1056"/>
      <c r="N22" s="1056"/>
      <c r="O22" s="685"/>
      <c r="P22" s="685"/>
      <c r="Q22" s="557"/>
      <c r="R22" s="722" t="s">
        <v>812</v>
      </c>
      <c r="S22" s="705" t="s">
        <v>813</v>
      </c>
      <c r="T22" s="705" t="s">
        <v>55</v>
      </c>
      <c r="U22" s="705">
        <v>25</v>
      </c>
      <c r="V22" s="960">
        <v>20</v>
      </c>
      <c r="W22" s="957"/>
      <c r="X22" s="680" t="s">
        <v>5</v>
      </c>
      <c r="Y22" s="700">
        <v>44256</v>
      </c>
      <c r="Z22" s="700">
        <v>44561</v>
      </c>
      <c r="AA22" s="459" t="s">
        <v>12</v>
      </c>
      <c r="AB22" s="25">
        <v>177600000</v>
      </c>
      <c r="AC22" s="25">
        <v>177600000</v>
      </c>
      <c r="AD22" s="472"/>
      <c r="AE22" s="711"/>
      <c r="AF22" s="1032"/>
    </row>
    <row r="23" spans="1:32" ht="109.5" customHeight="1">
      <c r="A23" s="1060"/>
      <c r="B23" s="958"/>
      <c r="C23" s="958"/>
      <c r="D23" s="1031"/>
      <c r="E23" s="1088"/>
      <c r="F23" s="521" t="s">
        <v>814</v>
      </c>
      <c r="G23" s="229">
        <v>177600000</v>
      </c>
      <c r="H23" s="65">
        <f>+AC23</f>
        <v>177600000</v>
      </c>
      <c r="I23" s="185" t="s">
        <v>670</v>
      </c>
      <c r="J23" s="683"/>
      <c r="K23" s="1056"/>
      <c r="L23" s="1056"/>
      <c r="M23" s="1056"/>
      <c r="N23" s="1056"/>
      <c r="O23" s="685"/>
      <c r="P23" s="685"/>
      <c r="Q23" s="557"/>
      <c r="R23" s="722"/>
      <c r="S23" s="705"/>
      <c r="T23" s="705"/>
      <c r="U23" s="705"/>
      <c r="V23" s="960"/>
      <c r="W23" s="958"/>
      <c r="X23" s="680"/>
      <c r="Y23" s="700"/>
      <c r="Z23" s="700"/>
      <c r="AA23" s="459" t="s">
        <v>12</v>
      </c>
      <c r="AB23" s="25">
        <v>177600000</v>
      </c>
      <c r="AC23" s="25">
        <v>177600000</v>
      </c>
      <c r="AD23" s="472"/>
      <c r="AE23" s="712"/>
      <c r="AF23" s="1033"/>
    </row>
    <row r="24" spans="1:32" ht="25.5" customHeight="1">
      <c r="A24" s="1060"/>
      <c r="B24" s="705" t="s">
        <v>722</v>
      </c>
      <c r="C24" s="705" t="s">
        <v>723</v>
      </c>
      <c r="D24" s="881">
        <v>6</v>
      </c>
      <c r="E24" s="1071">
        <v>4</v>
      </c>
      <c r="F24" s="1054" t="s">
        <v>815</v>
      </c>
      <c r="G24" s="961">
        <v>192500000</v>
      </c>
      <c r="H24" s="802">
        <f>+AC24+AC26+AC25</f>
        <v>192500000</v>
      </c>
      <c r="I24" s="1074" t="s">
        <v>670</v>
      </c>
      <c r="J24" s="683" t="s">
        <v>1</v>
      </c>
      <c r="K24" s="685" t="s">
        <v>1</v>
      </c>
      <c r="L24" s="664" t="s">
        <v>1</v>
      </c>
      <c r="M24" s="685" t="s">
        <v>3</v>
      </c>
      <c r="N24" s="664" t="s">
        <v>1</v>
      </c>
      <c r="O24" s="680" t="s">
        <v>19</v>
      </c>
      <c r="P24" s="664" t="s">
        <v>1</v>
      </c>
      <c r="Q24" s="733" t="s">
        <v>816</v>
      </c>
      <c r="R24" s="550" t="s">
        <v>726</v>
      </c>
      <c r="S24" s="620" t="s">
        <v>727</v>
      </c>
      <c r="T24" s="705" t="s">
        <v>55</v>
      </c>
      <c r="U24" s="705">
        <v>30</v>
      </c>
      <c r="V24" s="960">
        <v>15</v>
      </c>
      <c r="W24" s="705" t="s">
        <v>817</v>
      </c>
      <c r="X24" s="680" t="s">
        <v>5</v>
      </c>
      <c r="Y24" s="700">
        <v>44228</v>
      </c>
      <c r="Z24" s="700">
        <v>44561</v>
      </c>
      <c r="AA24" s="459" t="s">
        <v>12</v>
      </c>
      <c r="AB24" s="26">
        <v>110000000</v>
      </c>
      <c r="AC24" s="26">
        <v>110000000</v>
      </c>
      <c r="AD24" s="498"/>
      <c r="AE24" s="680" t="s">
        <v>51</v>
      </c>
      <c r="AF24" s="938" t="s">
        <v>798</v>
      </c>
    </row>
    <row r="25" spans="1:32" ht="25.5" customHeight="1">
      <c r="A25" s="1060"/>
      <c r="B25" s="705"/>
      <c r="C25" s="705"/>
      <c r="D25" s="881"/>
      <c r="E25" s="1071"/>
      <c r="F25" s="1054"/>
      <c r="G25" s="962"/>
      <c r="H25" s="802"/>
      <c r="I25" s="1074"/>
      <c r="J25" s="683"/>
      <c r="K25" s="685"/>
      <c r="L25" s="664"/>
      <c r="M25" s="685"/>
      <c r="N25" s="664"/>
      <c r="O25" s="680"/>
      <c r="P25" s="664"/>
      <c r="Q25" s="733"/>
      <c r="R25" s="550"/>
      <c r="S25" s="620"/>
      <c r="T25" s="705"/>
      <c r="U25" s="705"/>
      <c r="V25" s="960"/>
      <c r="W25" s="705"/>
      <c r="X25" s="680"/>
      <c r="Y25" s="700"/>
      <c r="Z25" s="700"/>
      <c r="AA25" s="459" t="s">
        <v>15</v>
      </c>
      <c r="AB25" s="26">
        <v>0</v>
      </c>
      <c r="AC25" s="233">
        <v>20000000</v>
      </c>
      <c r="AD25" s="484" t="s">
        <v>730</v>
      </c>
      <c r="AE25" s="680"/>
      <c r="AF25" s="938"/>
    </row>
    <row r="26" spans="1:32" ht="115.5" customHeight="1">
      <c r="A26" s="1060"/>
      <c r="B26" s="705"/>
      <c r="C26" s="705"/>
      <c r="D26" s="881"/>
      <c r="E26" s="1071"/>
      <c r="F26" s="1054"/>
      <c r="G26" s="963"/>
      <c r="H26" s="802"/>
      <c r="I26" s="1074"/>
      <c r="J26" s="683"/>
      <c r="K26" s="685"/>
      <c r="L26" s="664"/>
      <c r="M26" s="685"/>
      <c r="N26" s="664"/>
      <c r="O26" s="680"/>
      <c r="P26" s="664"/>
      <c r="Q26" s="733"/>
      <c r="R26" s="550"/>
      <c r="S26" s="620"/>
      <c r="T26" s="705"/>
      <c r="U26" s="705"/>
      <c r="V26" s="960"/>
      <c r="W26" s="705"/>
      <c r="X26" s="680"/>
      <c r="Y26" s="700"/>
      <c r="Z26" s="700"/>
      <c r="AA26" s="459" t="s">
        <v>675</v>
      </c>
      <c r="AB26" s="25">
        <v>82500000</v>
      </c>
      <c r="AC26" s="232">
        <f>82500000-20000000</f>
        <v>62500000</v>
      </c>
      <c r="AD26" s="472" t="s">
        <v>818</v>
      </c>
      <c r="AE26" s="680"/>
      <c r="AF26" s="938"/>
    </row>
    <row r="27" spans="1:32" ht="25.5" customHeight="1">
      <c r="A27" s="1060"/>
      <c r="B27" s="705"/>
      <c r="C27" s="705"/>
      <c r="D27" s="881"/>
      <c r="E27" s="1071"/>
      <c r="F27" s="1054" t="s">
        <v>732</v>
      </c>
      <c r="G27" s="961">
        <v>121800000</v>
      </c>
      <c r="H27" s="802">
        <f>+AC27+AC29+AC28</f>
        <v>121800000</v>
      </c>
      <c r="I27" s="1074" t="s">
        <v>670</v>
      </c>
      <c r="J27" s="683"/>
      <c r="K27" s="685"/>
      <c r="L27" s="664"/>
      <c r="M27" s="685"/>
      <c r="N27" s="664"/>
      <c r="O27" s="680"/>
      <c r="P27" s="664"/>
      <c r="Q27" s="733"/>
      <c r="R27" s="722" t="s">
        <v>800</v>
      </c>
      <c r="S27" s="705" t="s">
        <v>819</v>
      </c>
      <c r="T27" s="705" t="s">
        <v>55</v>
      </c>
      <c r="U27" s="705">
        <f>30+30</f>
        <v>60</v>
      </c>
      <c r="V27" s="960">
        <v>30</v>
      </c>
      <c r="W27" s="705" t="s">
        <v>820</v>
      </c>
      <c r="X27" s="680" t="s">
        <v>5</v>
      </c>
      <c r="Y27" s="700">
        <v>44228</v>
      </c>
      <c r="Z27" s="700">
        <v>44561</v>
      </c>
      <c r="AA27" s="459" t="s">
        <v>12</v>
      </c>
      <c r="AB27" s="25">
        <v>88800000</v>
      </c>
      <c r="AC27" s="25">
        <v>88800000</v>
      </c>
      <c r="AD27" s="472"/>
      <c r="AE27" s="680"/>
      <c r="AF27" s="938"/>
    </row>
    <row r="28" spans="1:32" ht="25.5" customHeight="1">
      <c r="A28" s="1060"/>
      <c r="B28" s="705"/>
      <c r="C28" s="705"/>
      <c r="D28" s="881"/>
      <c r="E28" s="1071"/>
      <c r="F28" s="1054"/>
      <c r="G28" s="962"/>
      <c r="H28" s="802"/>
      <c r="I28" s="1074"/>
      <c r="J28" s="683"/>
      <c r="K28" s="685"/>
      <c r="L28" s="664"/>
      <c r="M28" s="685"/>
      <c r="N28" s="664"/>
      <c r="O28" s="680"/>
      <c r="P28" s="664"/>
      <c r="Q28" s="733"/>
      <c r="R28" s="722"/>
      <c r="S28" s="705"/>
      <c r="T28" s="705"/>
      <c r="U28" s="705"/>
      <c r="V28" s="960"/>
      <c r="W28" s="705"/>
      <c r="X28" s="680"/>
      <c r="Y28" s="700"/>
      <c r="Z28" s="700"/>
      <c r="AA28" s="459" t="s">
        <v>15</v>
      </c>
      <c r="AB28" s="26">
        <v>0</v>
      </c>
      <c r="AC28" s="233">
        <v>20000000</v>
      </c>
      <c r="AD28" s="484" t="s">
        <v>730</v>
      </c>
      <c r="AE28" s="680"/>
      <c r="AF28" s="938"/>
    </row>
    <row r="29" spans="1:32" ht="181.5" customHeight="1">
      <c r="A29" s="1060"/>
      <c r="B29" s="705"/>
      <c r="C29" s="705"/>
      <c r="D29" s="881"/>
      <c r="E29" s="1071"/>
      <c r="F29" s="1054"/>
      <c r="G29" s="963"/>
      <c r="H29" s="802"/>
      <c r="I29" s="1074"/>
      <c r="J29" s="683"/>
      <c r="K29" s="685"/>
      <c r="L29" s="664"/>
      <c r="M29" s="685"/>
      <c r="N29" s="664"/>
      <c r="O29" s="680"/>
      <c r="P29" s="664"/>
      <c r="Q29" s="733"/>
      <c r="R29" s="722"/>
      <c r="S29" s="705"/>
      <c r="T29" s="705"/>
      <c r="U29" s="705"/>
      <c r="V29" s="960"/>
      <c r="W29" s="705"/>
      <c r="X29" s="680"/>
      <c r="Y29" s="700"/>
      <c r="Z29" s="700"/>
      <c r="AA29" s="459" t="s">
        <v>675</v>
      </c>
      <c r="AB29" s="25">
        <v>33000000</v>
      </c>
      <c r="AC29" s="232">
        <f>33000000-20000000</f>
        <v>13000000</v>
      </c>
      <c r="AD29" s="472" t="s">
        <v>818</v>
      </c>
      <c r="AE29" s="680"/>
      <c r="AF29" s="938"/>
    </row>
    <row r="30" spans="1:32" ht="25.5">
      <c r="A30" s="1060"/>
      <c r="B30" s="705"/>
      <c r="C30" s="705"/>
      <c r="D30" s="881"/>
      <c r="E30" s="1071"/>
      <c r="F30" s="1054" t="s">
        <v>821</v>
      </c>
      <c r="G30" s="961">
        <v>188800000</v>
      </c>
      <c r="H30" s="802">
        <f>+AC30+AC31</f>
        <v>188800000</v>
      </c>
      <c r="I30" s="1074" t="s">
        <v>670</v>
      </c>
      <c r="J30" s="683"/>
      <c r="K30" s="685"/>
      <c r="L30" s="664"/>
      <c r="M30" s="685"/>
      <c r="N30" s="664"/>
      <c r="O30" s="680"/>
      <c r="P30" s="664"/>
      <c r="Q30" s="733"/>
      <c r="R30" s="722" t="s">
        <v>735</v>
      </c>
      <c r="S30" s="705" t="s">
        <v>736</v>
      </c>
      <c r="T30" s="705" t="s">
        <v>55</v>
      </c>
      <c r="U30" s="705">
        <v>25</v>
      </c>
      <c r="V30" s="960">
        <v>15</v>
      </c>
      <c r="W30" s="705" t="s">
        <v>822</v>
      </c>
      <c r="X30" s="680" t="s">
        <v>5</v>
      </c>
      <c r="Y30" s="700">
        <v>44228</v>
      </c>
      <c r="Z30" s="700">
        <v>44561</v>
      </c>
      <c r="AA30" s="459" t="s">
        <v>12</v>
      </c>
      <c r="AB30" s="25">
        <v>88800000</v>
      </c>
      <c r="AC30" s="25">
        <v>88800000</v>
      </c>
      <c r="AD30" s="472"/>
      <c r="AE30" s="680"/>
      <c r="AF30" s="938"/>
    </row>
    <row r="31" spans="1:32" ht="22.5" customHeight="1">
      <c r="A31" s="1060"/>
      <c r="B31" s="705"/>
      <c r="C31" s="705"/>
      <c r="D31" s="881"/>
      <c r="E31" s="1071"/>
      <c r="F31" s="1054"/>
      <c r="G31" s="963"/>
      <c r="H31" s="802"/>
      <c r="I31" s="1074"/>
      <c r="J31" s="683"/>
      <c r="K31" s="685"/>
      <c r="L31" s="664"/>
      <c r="M31" s="685"/>
      <c r="N31" s="664"/>
      <c r="O31" s="680"/>
      <c r="P31" s="664"/>
      <c r="Q31" s="733"/>
      <c r="R31" s="722"/>
      <c r="S31" s="705"/>
      <c r="T31" s="705"/>
      <c r="U31" s="705"/>
      <c r="V31" s="960"/>
      <c r="W31" s="705"/>
      <c r="X31" s="680"/>
      <c r="Y31" s="700"/>
      <c r="Z31" s="700"/>
      <c r="AA31" s="459" t="s">
        <v>15</v>
      </c>
      <c r="AB31" s="25">
        <v>100000000</v>
      </c>
      <c r="AC31" s="25">
        <v>100000000</v>
      </c>
      <c r="AD31" s="472"/>
      <c r="AE31" s="680"/>
      <c r="AF31" s="938"/>
    </row>
    <row r="32" spans="1:32" ht="114" customHeight="1">
      <c r="A32" s="1060"/>
      <c r="B32" s="705"/>
      <c r="C32" s="705"/>
      <c r="D32" s="881"/>
      <c r="E32" s="1071"/>
      <c r="F32" s="521" t="s">
        <v>823</v>
      </c>
      <c r="G32" s="229">
        <v>88800000</v>
      </c>
      <c r="H32" s="65">
        <f>+AC32</f>
        <v>88800000</v>
      </c>
      <c r="I32" s="185" t="s">
        <v>670</v>
      </c>
      <c r="J32" s="683"/>
      <c r="K32" s="685"/>
      <c r="L32" s="664"/>
      <c r="M32" s="685"/>
      <c r="N32" s="664"/>
      <c r="O32" s="680"/>
      <c r="P32" s="664"/>
      <c r="Q32" s="733"/>
      <c r="R32" s="722"/>
      <c r="S32" s="705"/>
      <c r="T32" s="705"/>
      <c r="U32" s="705"/>
      <c r="V32" s="960"/>
      <c r="W32" s="705"/>
      <c r="X32" s="680"/>
      <c r="Y32" s="700"/>
      <c r="Z32" s="700"/>
      <c r="AA32" s="459" t="s">
        <v>12</v>
      </c>
      <c r="AB32" s="26">
        <v>88800000</v>
      </c>
      <c r="AC32" s="26">
        <v>88800000</v>
      </c>
      <c r="AD32" s="498"/>
      <c r="AE32" s="680"/>
      <c r="AF32" s="938"/>
    </row>
    <row r="33" spans="1:32" ht="140.25" customHeight="1">
      <c r="A33" s="1060"/>
      <c r="B33" s="705"/>
      <c r="C33" s="705"/>
      <c r="D33" s="881"/>
      <c r="E33" s="1071"/>
      <c r="F33" s="1054" t="s">
        <v>824</v>
      </c>
      <c r="G33" s="961">
        <v>10177600000</v>
      </c>
      <c r="H33" s="1059">
        <f>+AC33+AC34</f>
        <v>6777600000</v>
      </c>
      <c r="I33" s="1085" t="s">
        <v>825</v>
      </c>
      <c r="J33" s="683"/>
      <c r="K33" s="685"/>
      <c r="L33" s="664"/>
      <c r="M33" s="685"/>
      <c r="N33" s="664"/>
      <c r="O33" s="680"/>
      <c r="P33" s="664"/>
      <c r="Q33" s="733"/>
      <c r="R33" s="722" t="s">
        <v>741</v>
      </c>
      <c r="S33" s="705" t="s">
        <v>742</v>
      </c>
      <c r="T33" s="705" t="s">
        <v>55</v>
      </c>
      <c r="U33" s="705">
        <v>17</v>
      </c>
      <c r="V33" s="960">
        <v>2</v>
      </c>
      <c r="W33" s="705" t="s">
        <v>826</v>
      </c>
      <c r="X33" s="680" t="s">
        <v>5</v>
      </c>
      <c r="Y33" s="700">
        <v>44317</v>
      </c>
      <c r="Z33" s="700">
        <v>44561</v>
      </c>
      <c r="AA33" s="459" t="s">
        <v>12</v>
      </c>
      <c r="AB33" s="25">
        <v>177600000</v>
      </c>
      <c r="AC33" s="25">
        <v>177600000</v>
      </c>
      <c r="AD33" s="472"/>
      <c r="AE33" s="680"/>
      <c r="AF33" s="938"/>
    </row>
    <row r="34" spans="1:32" ht="76.5">
      <c r="A34" s="1060"/>
      <c r="B34" s="705"/>
      <c r="C34" s="705"/>
      <c r="D34" s="881"/>
      <c r="E34" s="1071"/>
      <c r="F34" s="1054"/>
      <c r="G34" s="963"/>
      <c r="H34" s="1059"/>
      <c r="I34" s="1086"/>
      <c r="J34" s="683"/>
      <c r="K34" s="685"/>
      <c r="L34" s="664"/>
      <c r="M34" s="685"/>
      <c r="N34" s="664"/>
      <c r="O34" s="680"/>
      <c r="P34" s="664"/>
      <c r="Q34" s="733"/>
      <c r="R34" s="722"/>
      <c r="S34" s="705"/>
      <c r="T34" s="705"/>
      <c r="U34" s="705"/>
      <c r="V34" s="960"/>
      <c r="W34" s="705"/>
      <c r="X34" s="680"/>
      <c r="Y34" s="700"/>
      <c r="Z34" s="700"/>
      <c r="AA34" s="459" t="s">
        <v>12</v>
      </c>
      <c r="AB34" s="26">
        <v>10000000000</v>
      </c>
      <c r="AC34" s="233">
        <v>6600000000</v>
      </c>
      <c r="AD34" s="498" t="s">
        <v>827</v>
      </c>
      <c r="AE34" s="680"/>
      <c r="AF34" s="938"/>
    </row>
    <row r="35" spans="1:32" ht="25.5">
      <c r="A35" s="1060"/>
      <c r="B35" s="705"/>
      <c r="C35" s="705"/>
      <c r="D35" s="881"/>
      <c r="E35" s="1071"/>
      <c r="F35" s="1054" t="s">
        <v>828</v>
      </c>
      <c r="G35" s="961">
        <v>125100000</v>
      </c>
      <c r="H35" s="802">
        <f>+AC35+AC37+AC36</f>
        <v>125100000</v>
      </c>
      <c r="I35" s="1074" t="s">
        <v>670</v>
      </c>
      <c r="J35" s="683"/>
      <c r="K35" s="685"/>
      <c r="L35" s="664"/>
      <c r="M35" s="685"/>
      <c r="N35" s="664"/>
      <c r="O35" s="680"/>
      <c r="P35" s="664"/>
      <c r="Q35" s="733"/>
      <c r="R35" s="722" t="s">
        <v>829</v>
      </c>
      <c r="S35" s="705" t="s">
        <v>723</v>
      </c>
      <c r="T35" s="705" t="s">
        <v>55</v>
      </c>
      <c r="U35" s="705">
        <v>17</v>
      </c>
      <c r="V35" s="960">
        <v>4</v>
      </c>
      <c r="W35" s="705" t="s">
        <v>830</v>
      </c>
      <c r="X35" s="680" t="s">
        <v>5</v>
      </c>
      <c r="Y35" s="700">
        <v>44348</v>
      </c>
      <c r="Z35" s="700">
        <v>44561</v>
      </c>
      <c r="AA35" s="459" t="s">
        <v>12</v>
      </c>
      <c r="AB35" s="25">
        <v>88800000</v>
      </c>
      <c r="AC35" s="25">
        <v>88800000</v>
      </c>
      <c r="AD35" s="472"/>
      <c r="AE35" s="680"/>
      <c r="AF35" s="938"/>
    </row>
    <row r="36" spans="1:32" ht="15" customHeight="1">
      <c r="A36" s="1060"/>
      <c r="B36" s="705"/>
      <c r="C36" s="705"/>
      <c r="D36" s="881"/>
      <c r="E36" s="1071"/>
      <c r="F36" s="1054"/>
      <c r="G36" s="962"/>
      <c r="H36" s="802"/>
      <c r="I36" s="1074"/>
      <c r="J36" s="683"/>
      <c r="K36" s="685"/>
      <c r="L36" s="664"/>
      <c r="M36" s="685"/>
      <c r="N36" s="664"/>
      <c r="O36" s="680"/>
      <c r="P36" s="664"/>
      <c r="Q36" s="733"/>
      <c r="R36" s="722"/>
      <c r="S36" s="705"/>
      <c r="T36" s="705"/>
      <c r="U36" s="705"/>
      <c r="V36" s="960"/>
      <c r="W36" s="705"/>
      <c r="X36" s="680"/>
      <c r="Y36" s="700"/>
      <c r="Z36" s="700"/>
      <c r="AA36" s="459" t="s">
        <v>15</v>
      </c>
      <c r="AB36" s="25">
        <v>0</v>
      </c>
      <c r="AC36" s="232">
        <v>20000000</v>
      </c>
      <c r="AD36" s="484" t="s">
        <v>730</v>
      </c>
      <c r="AE36" s="680"/>
      <c r="AF36" s="938"/>
    </row>
    <row r="37" spans="1:32" ht="15" customHeight="1">
      <c r="A37" s="1060"/>
      <c r="B37" s="705"/>
      <c r="C37" s="705"/>
      <c r="D37" s="881"/>
      <c r="E37" s="1071"/>
      <c r="F37" s="1054"/>
      <c r="G37" s="963"/>
      <c r="H37" s="802"/>
      <c r="I37" s="1074"/>
      <c r="J37" s="683"/>
      <c r="K37" s="685"/>
      <c r="L37" s="664"/>
      <c r="M37" s="685"/>
      <c r="N37" s="664"/>
      <c r="O37" s="680"/>
      <c r="P37" s="664"/>
      <c r="Q37" s="733"/>
      <c r="R37" s="722"/>
      <c r="S37" s="705"/>
      <c r="T37" s="705"/>
      <c r="U37" s="705"/>
      <c r="V37" s="960"/>
      <c r="W37" s="705"/>
      <c r="X37" s="680"/>
      <c r="Y37" s="700"/>
      <c r="Z37" s="700"/>
      <c r="AA37" s="459" t="s">
        <v>675</v>
      </c>
      <c r="AB37" s="25">
        <v>36300000</v>
      </c>
      <c r="AC37" s="232">
        <f>36300000-20000000</f>
        <v>16300000</v>
      </c>
      <c r="AD37" s="472" t="s">
        <v>818</v>
      </c>
      <c r="AE37" s="680"/>
      <c r="AF37" s="938"/>
    </row>
    <row r="38" spans="1:32" ht="25.5">
      <c r="A38" s="1061"/>
      <c r="B38" s="705"/>
      <c r="C38" s="705"/>
      <c r="D38" s="881"/>
      <c r="E38" s="1071"/>
      <c r="F38" s="521" t="s">
        <v>831</v>
      </c>
      <c r="G38" s="229">
        <v>88800000</v>
      </c>
      <c r="H38" s="65">
        <f>+AC38</f>
        <v>88800000</v>
      </c>
      <c r="I38" s="185" t="s">
        <v>670</v>
      </c>
      <c r="J38" s="683"/>
      <c r="K38" s="685"/>
      <c r="L38" s="664"/>
      <c r="M38" s="685"/>
      <c r="N38" s="664"/>
      <c r="O38" s="680"/>
      <c r="P38" s="664"/>
      <c r="Q38" s="733"/>
      <c r="R38" s="722"/>
      <c r="S38" s="705"/>
      <c r="T38" s="705"/>
      <c r="U38" s="705"/>
      <c r="V38" s="960"/>
      <c r="W38" s="705"/>
      <c r="X38" s="680"/>
      <c r="Y38" s="700"/>
      <c r="Z38" s="700"/>
      <c r="AA38" s="459" t="s">
        <v>12</v>
      </c>
      <c r="AB38" s="25">
        <v>88800000</v>
      </c>
      <c r="AC38" s="25">
        <v>88800000</v>
      </c>
      <c r="AD38" s="472"/>
      <c r="AE38" s="680"/>
      <c r="AF38" s="938"/>
    </row>
    <row r="39" spans="1:32" ht="25.5" customHeight="1">
      <c r="A39" s="734" t="s">
        <v>832</v>
      </c>
      <c r="B39" s="705" t="s">
        <v>750</v>
      </c>
      <c r="C39" s="705" t="s">
        <v>833</v>
      </c>
      <c r="D39" s="881">
        <v>1</v>
      </c>
      <c r="E39" s="1089" t="s">
        <v>668</v>
      </c>
      <c r="F39" s="521" t="s">
        <v>834</v>
      </c>
      <c r="G39" s="229">
        <v>88800000</v>
      </c>
      <c r="H39" s="65">
        <f>+AC39</f>
        <v>88800000</v>
      </c>
      <c r="I39" s="185" t="s">
        <v>670</v>
      </c>
      <c r="J39" s="683" t="s">
        <v>1</v>
      </c>
      <c r="K39" s="685" t="s">
        <v>1</v>
      </c>
      <c r="L39" s="685" t="s">
        <v>1</v>
      </c>
      <c r="M39" s="685" t="s">
        <v>3</v>
      </c>
      <c r="N39" s="685" t="s">
        <v>1</v>
      </c>
      <c r="O39" s="685" t="s">
        <v>1</v>
      </c>
      <c r="P39" s="685" t="s">
        <v>1</v>
      </c>
      <c r="Q39" s="557" t="s">
        <v>816</v>
      </c>
      <c r="R39" s="722" t="s">
        <v>800</v>
      </c>
      <c r="S39" s="705" t="s">
        <v>835</v>
      </c>
      <c r="T39" s="705" t="s">
        <v>55</v>
      </c>
      <c r="U39" s="705">
        <v>1</v>
      </c>
      <c r="V39" s="705" t="s">
        <v>668</v>
      </c>
      <c r="W39" s="705" t="s">
        <v>668</v>
      </c>
      <c r="X39" s="680" t="s">
        <v>5</v>
      </c>
      <c r="Y39" s="700">
        <v>44256</v>
      </c>
      <c r="Z39" s="700">
        <v>44561</v>
      </c>
      <c r="AA39" s="459" t="s">
        <v>12</v>
      </c>
      <c r="AB39" s="25">
        <v>88800000</v>
      </c>
      <c r="AC39" s="25">
        <v>88800000</v>
      </c>
      <c r="AD39" s="472"/>
      <c r="AE39" s="428" t="s">
        <v>51</v>
      </c>
      <c r="AF39" s="938" t="s">
        <v>798</v>
      </c>
    </row>
    <row r="40" spans="1:32" ht="38.25">
      <c r="A40" s="734"/>
      <c r="B40" s="705"/>
      <c r="C40" s="705"/>
      <c r="D40" s="881"/>
      <c r="E40" s="1089"/>
      <c r="F40" s="1054" t="s">
        <v>674</v>
      </c>
      <c r="G40" s="961">
        <v>95400000</v>
      </c>
      <c r="H40" s="1059">
        <f>+AC40+AC41</f>
        <v>105400000.00000001</v>
      </c>
      <c r="I40" s="27" t="s">
        <v>836</v>
      </c>
      <c r="J40" s="683"/>
      <c r="K40" s="685"/>
      <c r="L40" s="685"/>
      <c r="M40" s="685"/>
      <c r="N40" s="685"/>
      <c r="O40" s="685"/>
      <c r="P40" s="685"/>
      <c r="Q40" s="557"/>
      <c r="R40" s="722"/>
      <c r="S40" s="705"/>
      <c r="T40" s="705"/>
      <c r="U40" s="705"/>
      <c r="V40" s="705"/>
      <c r="W40" s="705"/>
      <c r="X40" s="680"/>
      <c r="Y40" s="700"/>
      <c r="Z40" s="700"/>
      <c r="AA40" s="459" t="s">
        <v>12</v>
      </c>
      <c r="AB40" s="25">
        <v>88800000</v>
      </c>
      <c r="AC40" s="232">
        <v>68800000.000000015</v>
      </c>
      <c r="AD40" s="472" t="s">
        <v>837</v>
      </c>
      <c r="AE40" s="428"/>
      <c r="AF40" s="938"/>
    </row>
    <row r="41" spans="1:32" ht="15" customHeight="1">
      <c r="A41" s="734"/>
      <c r="B41" s="705"/>
      <c r="C41" s="705"/>
      <c r="D41" s="881"/>
      <c r="E41" s="1089"/>
      <c r="F41" s="1054"/>
      <c r="G41" s="963"/>
      <c r="H41" s="1059"/>
      <c r="I41" s="27" t="s">
        <v>838</v>
      </c>
      <c r="J41" s="683"/>
      <c r="K41" s="685"/>
      <c r="L41" s="685"/>
      <c r="M41" s="685"/>
      <c r="N41" s="685"/>
      <c r="O41" s="685"/>
      <c r="P41" s="685"/>
      <c r="Q41" s="557"/>
      <c r="R41" s="722"/>
      <c r="S41" s="705"/>
      <c r="T41" s="705"/>
      <c r="U41" s="705"/>
      <c r="V41" s="705"/>
      <c r="W41" s="705"/>
      <c r="X41" s="680"/>
      <c r="Y41" s="700"/>
      <c r="Z41" s="700"/>
      <c r="AA41" s="459" t="s">
        <v>675</v>
      </c>
      <c r="AB41" s="25">
        <v>6600000</v>
      </c>
      <c r="AC41" s="232">
        <f>76600000-40000000</f>
        <v>36600000</v>
      </c>
      <c r="AD41" s="472" t="s">
        <v>839</v>
      </c>
      <c r="AE41" s="428"/>
      <c r="AF41" s="938"/>
    </row>
    <row r="42" spans="1:32" ht="25.5">
      <c r="A42" s="734"/>
      <c r="B42" s="705"/>
      <c r="C42" s="705"/>
      <c r="D42" s="881"/>
      <c r="E42" s="1089"/>
      <c r="F42" s="1054" t="s">
        <v>840</v>
      </c>
      <c r="G42" s="961">
        <v>95400000</v>
      </c>
      <c r="H42" s="802">
        <f>+AC42+AC43</f>
        <v>95400000</v>
      </c>
      <c r="I42" s="1074" t="s">
        <v>670</v>
      </c>
      <c r="J42" s="683"/>
      <c r="K42" s="685"/>
      <c r="L42" s="685"/>
      <c r="M42" s="685"/>
      <c r="N42" s="685"/>
      <c r="O42" s="685"/>
      <c r="P42" s="685"/>
      <c r="Q42" s="557"/>
      <c r="R42" s="722"/>
      <c r="S42" s="705"/>
      <c r="T42" s="705"/>
      <c r="U42" s="705"/>
      <c r="V42" s="705"/>
      <c r="W42" s="705"/>
      <c r="X42" s="680"/>
      <c r="Y42" s="700"/>
      <c r="Z42" s="700"/>
      <c r="AA42" s="459" t="s">
        <v>12</v>
      </c>
      <c r="AB42" s="25">
        <v>88800000</v>
      </c>
      <c r="AC42" s="25">
        <v>88800000</v>
      </c>
      <c r="AD42" s="472"/>
      <c r="AE42" s="428"/>
      <c r="AF42" s="938"/>
    </row>
    <row r="43" spans="1:32" ht="15" customHeight="1">
      <c r="A43" s="734"/>
      <c r="B43" s="705"/>
      <c r="C43" s="705"/>
      <c r="D43" s="881"/>
      <c r="E43" s="1089"/>
      <c r="F43" s="1054"/>
      <c r="G43" s="963"/>
      <c r="H43" s="802"/>
      <c r="I43" s="1074"/>
      <c r="J43" s="683"/>
      <c r="K43" s="685"/>
      <c r="L43" s="685"/>
      <c r="M43" s="685"/>
      <c r="N43" s="685"/>
      <c r="O43" s="685"/>
      <c r="P43" s="685"/>
      <c r="Q43" s="557"/>
      <c r="R43" s="722"/>
      <c r="S43" s="705"/>
      <c r="T43" s="705"/>
      <c r="U43" s="705"/>
      <c r="V43" s="705"/>
      <c r="W43" s="705"/>
      <c r="X43" s="680"/>
      <c r="Y43" s="700"/>
      <c r="Z43" s="700"/>
      <c r="AA43" s="459" t="s">
        <v>675</v>
      </c>
      <c r="AB43" s="25">
        <v>6600000</v>
      </c>
      <c r="AC43" s="25">
        <v>6600000</v>
      </c>
      <c r="AD43" s="472"/>
      <c r="AE43" s="428"/>
      <c r="AF43" s="938"/>
    </row>
    <row r="44" spans="1:32" ht="25.5">
      <c r="A44" s="734"/>
      <c r="B44" s="705"/>
      <c r="C44" s="705"/>
      <c r="D44" s="881"/>
      <c r="E44" s="1089"/>
      <c r="F44" s="1054" t="s">
        <v>841</v>
      </c>
      <c r="G44" s="961">
        <v>81097377.010000005</v>
      </c>
      <c r="H44" s="1059">
        <f>+AC44+AC45</f>
        <v>111097377</v>
      </c>
      <c r="I44" s="27" t="s">
        <v>842</v>
      </c>
      <c r="J44" s="683"/>
      <c r="K44" s="685"/>
      <c r="L44" s="685"/>
      <c r="M44" s="685"/>
      <c r="N44" s="685"/>
      <c r="O44" s="685"/>
      <c r="P44" s="685"/>
      <c r="Q44" s="557"/>
      <c r="R44" s="722" t="s">
        <v>758</v>
      </c>
      <c r="S44" s="705" t="s">
        <v>833</v>
      </c>
      <c r="T44" s="705" t="s">
        <v>55</v>
      </c>
      <c r="U44" s="705">
        <v>1</v>
      </c>
      <c r="V44" s="705" t="s">
        <v>668</v>
      </c>
      <c r="W44" s="705" t="s">
        <v>668</v>
      </c>
      <c r="X44" s="680" t="s">
        <v>5</v>
      </c>
      <c r="Y44" s="700">
        <v>44440</v>
      </c>
      <c r="Z44" s="700">
        <v>44561</v>
      </c>
      <c r="AA44" s="459" t="s">
        <v>12</v>
      </c>
      <c r="AB44" s="25">
        <v>77426025.010000035</v>
      </c>
      <c r="AC44" s="232">
        <v>77426025</v>
      </c>
      <c r="AD44" s="472" t="s">
        <v>843</v>
      </c>
      <c r="AE44" s="680" t="s">
        <v>51</v>
      </c>
      <c r="AF44" s="938" t="s">
        <v>798</v>
      </c>
    </row>
    <row r="45" spans="1:32" ht="32.25" customHeight="1">
      <c r="A45" s="734"/>
      <c r="B45" s="705"/>
      <c r="C45" s="705"/>
      <c r="D45" s="881"/>
      <c r="E45" s="1089"/>
      <c r="F45" s="1054"/>
      <c r="G45" s="963"/>
      <c r="H45" s="1059"/>
      <c r="I45" s="27" t="s">
        <v>844</v>
      </c>
      <c r="J45" s="683"/>
      <c r="K45" s="685"/>
      <c r="L45" s="685"/>
      <c r="M45" s="685"/>
      <c r="N45" s="685"/>
      <c r="O45" s="685"/>
      <c r="P45" s="685"/>
      <c r="Q45" s="557"/>
      <c r="R45" s="722"/>
      <c r="S45" s="705"/>
      <c r="T45" s="705"/>
      <c r="U45" s="705"/>
      <c r="V45" s="705"/>
      <c r="W45" s="705"/>
      <c r="X45" s="680"/>
      <c r="Y45" s="700"/>
      <c r="Z45" s="700"/>
      <c r="AA45" s="459" t="s">
        <v>675</v>
      </c>
      <c r="AB45" s="25">
        <v>3671352</v>
      </c>
      <c r="AC45" s="232">
        <f>53671352-20000000</f>
        <v>33671352</v>
      </c>
      <c r="AD45" s="472" t="s">
        <v>845</v>
      </c>
      <c r="AE45" s="680"/>
      <c r="AF45" s="938"/>
    </row>
    <row r="46" spans="1:32" ht="28.5" customHeight="1">
      <c r="A46" s="734"/>
      <c r="B46" s="705"/>
      <c r="C46" s="705"/>
      <c r="D46" s="881"/>
      <c r="E46" s="1089"/>
      <c r="F46" s="521" t="s">
        <v>846</v>
      </c>
      <c r="G46" s="229">
        <v>200000000</v>
      </c>
      <c r="H46" s="65">
        <f>+AC46</f>
        <v>200000000</v>
      </c>
      <c r="I46" s="185" t="s">
        <v>670</v>
      </c>
      <c r="J46" s="683"/>
      <c r="K46" s="685"/>
      <c r="L46" s="685"/>
      <c r="M46" s="685"/>
      <c r="N46" s="685"/>
      <c r="O46" s="685"/>
      <c r="P46" s="685"/>
      <c r="Q46" s="557"/>
      <c r="R46" s="722"/>
      <c r="S46" s="705"/>
      <c r="T46" s="705"/>
      <c r="U46" s="705"/>
      <c r="V46" s="705"/>
      <c r="W46" s="705"/>
      <c r="X46" s="680"/>
      <c r="Y46" s="700"/>
      <c r="Z46" s="700"/>
      <c r="AA46" s="459" t="s">
        <v>15</v>
      </c>
      <c r="AB46" s="25">
        <v>200000000</v>
      </c>
      <c r="AC46" s="25">
        <v>200000000</v>
      </c>
      <c r="AD46" s="472"/>
      <c r="AE46" s="680"/>
      <c r="AF46" s="938"/>
    </row>
    <row r="47" spans="1:32" ht="25.5" customHeight="1">
      <c r="A47" s="734"/>
      <c r="B47" s="705" t="s">
        <v>762</v>
      </c>
      <c r="C47" s="705" t="s">
        <v>763</v>
      </c>
      <c r="D47" s="881">
        <v>2</v>
      </c>
      <c r="E47" s="1071">
        <v>7</v>
      </c>
      <c r="F47" s="1054" t="s">
        <v>674</v>
      </c>
      <c r="G47" s="961">
        <v>348448947</v>
      </c>
      <c r="H47" s="802">
        <f>+AC47+AC48</f>
        <v>348448947</v>
      </c>
      <c r="I47" s="27" t="s">
        <v>847</v>
      </c>
      <c r="J47" s="683" t="s">
        <v>1</v>
      </c>
      <c r="K47" s="685" t="s">
        <v>1</v>
      </c>
      <c r="L47" s="685" t="s">
        <v>1</v>
      </c>
      <c r="M47" s="685" t="s">
        <v>3</v>
      </c>
      <c r="N47" s="685" t="s">
        <v>1</v>
      </c>
      <c r="O47" s="685" t="s">
        <v>1</v>
      </c>
      <c r="P47" s="545" t="s">
        <v>3</v>
      </c>
      <c r="Q47" s="557" t="s">
        <v>816</v>
      </c>
      <c r="R47" s="722" t="s">
        <v>800</v>
      </c>
      <c r="S47" s="705" t="s">
        <v>765</v>
      </c>
      <c r="T47" s="705" t="s">
        <v>55</v>
      </c>
      <c r="U47" s="705">
        <v>1</v>
      </c>
      <c r="V47" s="960">
        <v>21</v>
      </c>
      <c r="W47" s="956" t="s">
        <v>766</v>
      </c>
      <c r="X47" s="680" t="s">
        <v>5</v>
      </c>
      <c r="Y47" s="700">
        <v>44256</v>
      </c>
      <c r="Z47" s="700">
        <v>44561</v>
      </c>
      <c r="AA47" s="459" t="s">
        <v>12</v>
      </c>
      <c r="AB47" s="25">
        <v>341848947</v>
      </c>
      <c r="AC47" s="232">
        <v>316848947</v>
      </c>
      <c r="AD47" s="472" t="s">
        <v>848</v>
      </c>
      <c r="AE47" s="680" t="s">
        <v>51</v>
      </c>
      <c r="AF47" s="938" t="s">
        <v>798</v>
      </c>
    </row>
    <row r="48" spans="1:32" ht="15" customHeight="1">
      <c r="A48" s="734"/>
      <c r="B48" s="705"/>
      <c r="C48" s="705"/>
      <c r="D48" s="881"/>
      <c r="E48" s="1071"/>
      <c r="F48" s="1054"/>
      <c r="G48" s="963"/>
      <c r="H48" s="802"/>
      <c r="I48" s="27" t="s">
        <v>849</v>
      </c>
      <c r="J48" s="683"/>
      <c r="K48" s="685"/>
      <c r="L48" s="685"/>
      <c r="M48" s="685"/>
      <c r="N48" s="685"/>
      <c r="O48" s="685"/>
      <c r="P48" s="545"/>
      <c r="Q48" s="557"/>
      <c r="R48" s="722"/>
      <c r="S48" s="705"/>
      <c r="T48" s="705"/>
      <c r="U48" s="705"/>
      <c r="V48" s="960"/>
      <c r="W48" s="957"/>
      <c r="X48" s="680"/>
      <c r="Y48" s="700"/>
      <c r="Z48" s="700"/>
      <c r="AA48" s="459" t="s">
        <v>675</v>
      </c>
      <c r="AB48" s="25">
        <v>6600000</v>
      </c>
      <c r="AC48" s="232">
        <v>31600000</v>
      </c>
      <c r="AD48" s="472" t="s">
        <v>850</v>
      </c>
      <c r="AE48" s="680"/>
      <c r="AF48" s="938"/>
    </row>
    <row r="49" spans="1:32" ht="25.5">
      <c r="A49" s="734"/>
      <c r="B49" s="705"/>
      <c r="C49" s="705"/>
      <c r="D49" s="881"/>
      <c r="E49" s="1071"/>
      <c r="F49" s="521" t="s">
        <v>851</v>
      </c>
      <c r="G49" s="229">
        <v>88800000</v>
      </c>
      <c r="H49" s="65">
        <f>+AC49</f>
        <v>88800000</v>
      </c>
      <c r="I49" s="185" t="s">
        <v>670</v>
      </c>
      <c r="J49" s="683"/>
      <c r="K49" s="685"/>
      <c r="L49" s="685"/>
      <c r="M49" s="685"/>
      <c r="N49" s="685"/>
      <c r="O49" s="685"/>
      <c r="P49" s="545"/>
      <c r="Q49" s="557"/>
      <c r="R49" s="722"/>
      <c r="S49" s="705"/>
      <c r="T49" s="705"/>
      <c r="U49" s="705"/>
      <c r="V49" s="960"/>
      <c r="W49" s="957"/>
      <c r="X49" s="680"/>
      <c r="Y49" s="700"/>
      <c r="Z49" s="700"/>
      <c r="AA49" s="459" t="s">
        <v>12</v>
      </c>
      <c r="AB49" s="25">
        <v>88800000</v>
      </c>
      <c r="AC49" s="25">
        <v>88800000</v>
      </c>
      <c r="AD49" s="472"/>
      <c r="AE49" s="680"/>
      <c r="AF49" s="938"/>
    </row>
    <row r="50" spans="1:32" ht="51" customHeight="1">
      <c r="A50" s="734"/>
      <c r="B50" s="705"/>
      <c r="C50" s="705"/>
      <c r="D50" s="881"/>
      <c r="E50" s="1071"/>
      <c r="F50" s="1054" t="s">
        <v>769</v>
      </c>
      <c r="G50" s="961">
        <v>392100000</v>
      </c>
      <c r="H50" s="1059">
        <f>+AC50+AC52+AC51</f>
        <v>407100000</v>
      </c>
      <c r="I50" s="1075" t="s">
        <v>852</v>
      </c>
      <c r="J50" s="683"/>
      <c r="K50" s="685"/>
      <c r="L50" s="685"/>
      <c r="M50" s="685"/>
      <c r="N50" s="685"/>
      <c r="O50" s="685"/>
      <c r="P50" s="545"/>
      <c r="Q50" s="557"/>
      <c r="R50" s="722" t="s">
        <v>853</v>
      </c>
      <c r="S50" s="705" t="s">
        <v>772</v>
      </c>
      <c r="T50" s="705" t="s">
        <v>55</v>
      </c>
      <c r="U50" s="705">
        <v>2</v>
      </c>
      <c r="V50" s="960">
        <v>7</v>
      </c>
      <c r="W50" s="957"/>
      <c r="X50" s="680" t="s">
        <v>5</v>
      </c>
      <c r="Y50" s="700">
        <v>44256</v>
      </c>
      <c r="Z50" s="700">
        <v>44561</v>
      </c>
      <c r="AA50" s="459" t="s">
        <v>12</v>
      </c>
      <c r="AB50" s="25">
        <v>88800000</v>
      </c>
      <c r="AC50" s="25">
        <v>88800000</v>
      </c>
      <c r="AD50" s="472"/>
      <c r="AE50" s="680" t="s">
        <v>51</v>
      </c>
      <c r="AF50" s="938" t="s">
        <v>798</v>
      </c>
    </row>
    <row r="51" spans="1:32" ht="27.75" customHeight="1">
      <c r="A51" s="734"/>
      <c r="B51" s="705"/>
      <c r="C51" s="705"/>
      <c r="D51" s="881"/>
      <c r="E51" s="1071"/>
      <c r="F51" s="1054"/>
      <c r="G51" s="962"/>
      <c r="H51" s="1059"/>
      <c r="I51" s="1076"/>
      <c r="J51" s="683"/>
      <c r="K51" s="685"/>
      <c r="L51" s="685"/>
      <c r="M51" s="685"/>
      <c r="N51" s="685"/>
      <c r="O51" s="685"/>
      <c r="P51" s="545"/>
      <c r="Q51" s="557"/>
      <c r="R51" s="722"/>
      <c r="S51" s="705"/>
      <c r="T51" s="705"/>
      <c r="U51" s="705"/>
      <c r="V51" s="960"/>
      <c r="W51" s="957"/>
      <c r="X51" s="680"/>
      <c r="Y51" s="700"/>
      <c r="Z51" s="700"/>
      <c r="AA51" s="459" t="s">
        <v>15</v>
      </c>
      <c r="AB51" s="25">
        <v>300000000</v>
      </c>
      <c r="AC51" s="232">
        <v>315000000</v>
      </c>
      <c r="AD51" s="472" t="s">
        <v>854</v>
      </c>
      <c r="AE51" s="680"/>
      <c r="AF51" s="938"/>
    </row>
    <row r="52" spans="1:32" ht="15" customHeight="1">
      <c r="A52" s="734"/>
      <c r="B52" s="705"/>
      <c r="C52" s="705"/>
      <c r="D52" s="881"/>
      <c r="E52" s="1071"/>
      <c r="F52" s="1054"/>
      <c r="G52" s="963"/>
      <c r="H52" s="1059"/>
      <c r="I52" s="1077"/>
      <c r="J52" s="683"/>
      <c r="K52" s="685"/>
      <c r="L52" s="685"/>
      <c r="M52" s="685"/>
      <c r="N52" s="685"/>
      <c r="O52" s="685"/>
      <c r="P52" s="545"/>
      <c r="Q52" s="557"/>
      <c r="R52" s="722"/>
      <c r="S52" s="705"/>
      <c r="T52" s="705"/>
      <c r="U52" s="705"/>
      <c r="V52" s="960"/>
      <c r="W52" s="957"/>
      <c r="X52" s="680"/>
      <c r="Y52" s="700"/>
      <c r="Z52" s="700"/>
      <c r="AA52" s="459" t="s">
        <v>675</v>
      </c>
      <c r="AB52" s="25">
        <v>3300000</v>
      </c>
      <c r="AC52" s="25">
        <v>3300000</v>
      </c>
      <c r="AD52" s="472"/>
      <c r="AE52" s="680"/>
      <c r="AF52" s="938"/>
    </row>
    <row r="53" spans="1:32" ht="25.5">
      <c r="A53" s="734"/>
      <c r="B53" s="705"/>
      <c r="C53" s="705"/>
      <c r="D53" s="881"/>
      <c r="E53" s="1071"/>
      <c r="F53" s="521" t="s">
        <v>773</v>
      </c>
      <c r="G53" s="229">
        <v>88800000</v>
      </c>
      <c r="H53" s="65">
        <f>+AC53</f>
        <v>88800000</v>
      </c>
      <c r="I53" s="185" t="s">
        <v>670</v>
      </c>
      <c r="J53" s="683"/>
      <c r="K53" s="685"/>
      <c r="L53" s="685"/>
      <c r="M53" s="685"/>
      <c r="N53" s="685"/>
      <c r="O53" s="685"/>
      <c r="P53" s="545"/>
      <c r="Q53" s="557"/>
      <c r="R53" s="722"/>
      <c r="S53" s="705"/>
      <c r="T53" s="705"/>
      <c r="U53" s="705"/>
      <c r="V53" s="960"/>
      <c r="W53" s="957"/>
      <c r="X53" s="680"/>
      <c r="Y53" s="700"/>
      <c r="Z53" s="700"/>
      <c r="AA53" s="459" t="s">
        <v>12</v>
      </c>
      <c r="AB53" s="25">
        <v>88800000</v>
      </c>
      <c r="AC53" s="25">
        <v>88800000</v>
      </c>
      <c r="AD53" s="472"/>
      <c r="AE53" s="680"/>
      <c r="AF53" s="938"/>
    </row>
    <row r="54" spans="1:32" ht="30.75" customHeight="1">
      <c r="A54" s="734"/>
      <c r="B54" s="705"/>
      <c r="C54" s="705"/>
      <c r="D54" s="881"/>
      <c r="E54" s="1071"/>
      <c r="F54" s="188" t="s">
        <v>774</v>
      </c>
      <c r="G54" s="229">
        <v>88800000</v>
      </c>
      <c r="H54" s="65">
        <f>AC55</f>
        <v>88800000</v>
      </c>
      <c r="I54" s="185" t="s">
        <v>670</v>
      </c>
      <c r="J54" s="683"/>
      <c r="K54" s="685"/>
      <c r="L54" s="685"/>
      <c r="M54" s="685"/>
      <c r="N54" s="685"/>
      <c r="O54" s="685"/>
      <c r="P54" s="545"/>
      <c r="Q54" s="557"/>
      <c r="R54" s="722"/>
      <c r="S54" s="705"/>
      <c r="T54" s="705"/>
      <c r="U54" s="705"/>
      <c r="V54" s="960"/>
      <c r="W54" s="958"/>
      <c r="X54" s="680"/>
      <c r="Y54" s="700"/>
      <c r="Z54" s="700"/>
      <c r="AA54" s="459" t="s">
        <v>12</v>
      </c>
      <c r="AB54" s="25">
        <v>88800000</v>
      </c>
      <c r="AC54" s="25">
        <v>88800000</v>
      </c>
      <c r="AD54" s="472"/>
      <c r="AE54" s="680"/>
      <c r="AF54" s="938"/>
    </row>
    <row r="55" spans="1:32" ht="22.5" customHeight="1">
      <c r="A55" s="734" t="s">
        <v>855</v>
      </c>
      <c r="B55" s="705" t="s">
        <v>777</v>
      </c>
      <c r="C55" s="705" t="s">
        <v>778</v>
      </c>
      <c r="D55" s="855">
        <v>7</v>
      </c>
      <c r="E55" s="1072">
        <v>9</v>
      </c>
      <c r="F55" s="1054" t="s">
        <v>856</v>
      </c>
      <c r="G55" s="961">
        <v>92100000</v>
      </c>
      <c r="H55" s="802">
        <f>+AC55+AC56</f>
        <v>92100000</v>
      </c>
      <c r="I55" s="1074" t="s">
        <v>670</v>
      </c>
      <c r="J55" s="683" t="s">
        <v>1</v>
      </c>
      <c r="K55" s="685" t="s">
        <v>1</v>
      </c>
      <c r="L55" s="685" t="s">
        <v>1</v>
      </c>
      <c r="M55" s="685" t="s">
        <v>3</v>
      </c>
      <c r="N55" s="685" t="s">
        <v>1</v>
      </c>
      <c r="O55" s="680" t="s">
        <v>3</v>
      </c>
      <c r="P55" s="545" t="s">
        <v>3</v>
      </c>
      <c r="Q55" s="557" t="s">
        <v>816</v>
      </c>
      <c r="R55" s="722" t="s">
        <v>857</v>
      </c>
      <c r="S55" s="705" t="s">
        <v>778</v>
      </c>
      <c r="T55" s="705" t="s">
        <v>55</v>
      </c>
      <c r="U55" s="705">
        <v>7</v>
      </c>
      <c r="V55" s="960">
        <v>9</v>
      </c>
      <c r="W55" s="705" t="s">
        <v>858</v>
      </c>
      <c r="X55" s="700" t="s">
        <v>5</v>
      </c>
      <c r="Y55" s="700">
        <v>44285</v>
      </c>
      <c r="Z55" s="700">
        <v>44561</v>
      </c>
      <c r="AA55" s="459" t="s">
        <v>12</v>
      </c>
      <c r="AB55" s="25">
        <v>88800000</v>
      </c>
      <c r="AC55" s="25">
        <v>88800000</v>
      </c>
      <c r="AD55" s="472"/>
      <c r="AE55" s="680" t="s">
        <v>51</v>
      </c>
      <c r="AF55" s="938" t="s">
        <v>798</v>
      </c>
    </row>
    <row r="56" spans="1:32" ht="15" customHeight="1">
      <c r="A56" s="734"/>
      <c r="B56" s="705"/>
      <c r="C56" s="705"/>
      <c r="D56" s="855"/>
      <c r="E56" s="1072"/>
      <c r="F56" s="1054"/>
      <c r="G56" s="963"/>
      <c r="H56" s="802"/>
      <c r="I56" s="1074"/>
      <c r="J56" s="683"/>
      <c r="K56" s="685"/>
      <c r="L56" s="685"/>
      <c r="M56" s="685"/>
      <c r="N56" s="685"/>
      <c r="O56" s="680"/>
      <c r="P56" s="545"/>
      <c r="Q56" s="557"/>
      <c r="R56" s="722"/>
      <c r="S56" s="705"/>
      <c r="T56" s="705"/>
      <c r="U56" s="705"/>
      <c r="V56" s="960"/>
      <c r="W56" s="705"/>
      <c r="X56" s="700"/>
      <c r="Y56" s="700"/>
      <c r="Z56" s="700"/>
      <c r="AA56" s="459" t="s">
        <v>675</v>
      </c>
      <c r="AB56" s="25">
        <v>3300000</v>
      </c>
      <c r="AC56" s="25">
        <v>3300000</v>
      </c>
      <c r="AD56" s="472"/>
      <c r="AE56" s="680"/>
      <c r="AF56" s="938"/>
    </row>
    <row r="57" spans="1:32" ht="25.5">
      <c r="A57" s="734"/>
      <c r="B57" s="705"/>
      <c r="C57" s="705"/>
      <c r="D57" s="855"/>
      <c r="E57" s="1072"/>
      <c r="F57" s="1054" t="s">
        <v>781</v>
      </c>
      <c r="G57" s="961">
        <v>92100000</v>
      </c>
      <c r="H57" s="802">
        <f>+AC57+AC58</f>
        <v>92100000</v>
      </c>
      <c r="I57" s="1074" t="s">
        <v>670</v>
      </c>
      <c r="J57" s="683"/>
      <c r="K57" s="685"/>
      <c r="L57" s="685"/>
      <c r="M57" s="685"/>
      <c r="N57" s="685"/>
      <c r="O57" s="680"/>
      <c r="P57" s="545"/>
      <c r="Q57" s="557"/>
      <c r="R57" s="722"/>
      <c r="S57" s="705"/>
      <c r="T57" s="705"/>
      <c r="U57" s="705"/>
      <c r="V57" s="960"/>
      <c r="W57" s="705"/>
      <c r="X57" s="700"/>
      <c r="Y57" s="700"/>
      <c r="Z57" s="700"/>
      <c r="AA57" s="459" t="s">
        <v>12</v>
      </c>
      <c r="AB57" s="25">
        <v>88800000</v>
      </c>
      <c r="AC57" s="25">
        <v>88800000</v>
      </c>
      <c r="AD57" s="472"/>
      <c r="AE57" s="680"/>
      <c r="AF57" s="938"/>
    </row>
    <row r="58" spans="1:32" ht="15" customHeight="1">
      <c r="A58" s="734"/>
      <c r="B58" s="705"/>
      <c r="C58" s="705"/>
      <c r="D58" s="855"/>
      <c r="E58" s="1072"/>
      <c r="F58" s="1054"/>
      <c r="G58" s="963"/>
      <c r="H58" s="802"/>
      <c r="I58" s="1074"/>
      <c r="J58" s="683"/>
      <c r="K58" s="685"/>
      <c r="L58" s="685"/>
      <c r="M58" s="685"/>
      <c r="N58" s="685"/>
      <c r="O58" s="680"/>
      <c r="P58" s="545"/>
      <c r="Q58" s="557"/>
      <c r="R58" s="722"/>
      <c r="S58" s="705"/>
      <c r="T58" s="705"/>
      <c r="U58" s="705"/>
      <c r="V58" s="960"/>
      <c r="W58" s="705"/>
      <c r="X58" s="700"/>
      <c r="Y58" s="700"/>
      <c r="Z58" s="700"/>
      <c r="AA58" s="459" t="s">
        <v>675</v>
      </c>
      <c r="AB58" s="25">
        <v>3300000</v>
      </c>
      <c r="AC58" s="25">
        <v>3300000</v>
      </c>
      <c r="AD58" s="472"/>
      <c r="AE58" s="680"/>
      <c r="AF58" s="938"/>
    </row>
    <row r="59" spans="1:32" ht="26.25" customHeight="1">
      <c r="A59" s="734"/>
      <c r="B59" s="705"/>
      <c r="C59" s="705"/>
      <c r="D59" s="855"/>
      <c r="E59" s="1072"/>
      <c r="F59" s="1054" t="s">
        <v>859</v>
      </c>
      <c r="G59" s="961">
        <v>1588800000</v>
      </c>
      <c r="H59" s="1084">
        <f>+AC59+AC60</f>
        <v>2588800000</v>
      </c>
      <c r="I59" s="1078" t="s">
        <v>860</v>
      </c>
      <c r="J59" s="683"/>
      <c r="K59" s="685"/>
      <c r="L59" s="685"/>
      <c r="M59" s="685"/>
      <c r="N59" s="685"/>
      <c r="O59" s="680"/>
      <c r="P59" s="545"/>
      <c r="Q59" s="557"/>
      <c r="R59" s="722"/>
      <c r="S59" s="705"/>
      <c r="T59" s="705"/>
      <c r="U59" s="705"/>
      <c r="V59" s="960"/>
      <c r="W59" s="705"/>
      <c r="X59" s="700"/>
      <c r="Y59" s="700"/>
      <c r="Z59" s="700"/>
      <c r="AA59" s="459" t="s">
        <v>15</v>
      </c>
      <c r="AB59" s="26">
        <v>1500000000</v>
      </c>
      <c r="AC59" s="233">
        <v>2500000000</v>
      </c>
      <c r="AD59" s="498" t="s">
        <v>861</v>
      </c>
      <c r="AE59" s="680"/>
      <c r="AF59" s="938"/>
    </row>
    <row r="60" spans="1:32" ht="29.25" customHeight="1">
      <c r="A60" s="734"/>
      <c r="B60" s="705"/>
      <c r="C60" s="705"/>
      <c r="D60" s="855"/>
      <c r="E60" s="1072"/>
      <c r="F60" s="1054"/>
      <c r="G60" s="963"/>
      <c r="H60" s="1084"/>
      <c r="I60" s="1078"/>
      <c r="J60" s="683"/>
      <c r="K60" s="685"/>
      <c r="L60" s="685"/>
      <c r="M60" s="685"/>
      <c r="N60" s="685"/>
      <c r="O60" s="680"/>
      <c r="P60" s="545"/>
      <c r="Q60" s="557"/>
      <c r="R60" s="722"/>
      <c r="S60" s="705"/>
      <c r="T60" s="705"/>
      <c r="U60" s="705"/>
      <c r="V60" s="960"/>
      <c r="W60" s="705"/>
      <c r="X60" s="700"/>
      <c r="Y60" s="700"/>
      <c r="Z60" s="700"/>
      <c r="AA60" s="459" t="s">
        <v>12</v>
      </c>
      <c r="AB60" s="26">
        <v>88800000</v>
      </c>
      <c r="AC60" s="26">
        <v>88800000</v>
      </c>
      <c r="AD60" s="498"/>
      <c r="AE60" s="680"/>
      <c r="AF60" s="938"/>
    </row>
    <row r="61" spans="1:32" ht="147" customHeight="1">
      <c r="A61" s="734"/>
      <c r="B61" s="705"/>
      <c r="C61" s="705"/>
      <c r="D61" s="855"/>
      <c r="E61" s="1072"/>
      <c r="F61" s="1054" t="s">
        <v>862</v>
      </c>
      <c r="G61" s="961">
        <v>92100000</v>
      </c>
      <c r="H61" s="1059">
        <f>+AC61+AC62</f>
        <v>112100000</v>
      </c>
      <c r="I61" s="1074" t="s">
        <v>863</v>
      </c>
      <c r="J61" s="683"/>
      <c r="K61" s="685"/>
      <c r="L61" s="685"/>
      <c r="M61" s="685"/>
      <c r="N61" s="685"/>
      <c r="O61" s="680"/>
      <c r="P61" s="545"/>
      <c r="Q61" s="557"/>
      <c r="R61" s="458" t="s">
        <v>784</v>
      </c>
      <c r="S61" s="459" t="s">
        <v>785</v>
      </c>
      <c r="T61" s="459" t="s">
        <v>55</v>
      </c>
      <c r="U61" s="459">
        <v>15</v>
      </c>
      <c r="V61" s="212">
        <v>12</v>
      </c>
      <c r="W61" s="204" t="s">
        <v>864</v>
      </c>
      <c r="X61" s="391" t="s">
        <v>5</v>
      </c>
      <c r="Y61" s="429">
        <v>44228</v>
      </c>
      <c r="Z61" s="429">
        <v>44561</v>
      </c>
      <c r="AA61" s="459" t="s">
        <v>12</v>
      </c>
      <c r="AB61" s="25">
        <v>88800000</v>
      </c>
      <c r="AC61" s="25">
        <v>88800000</v>
      </c>
      <c r="AD61" s="472"/>
      <c r="AE61" s="428" t="s">
        <v>51</v>
      </c>
      <c r="AF61" s="488" t="s">
        <v>798</v>
      </c>
    </row>
    <row r="62" spans="1:32" ht="27" customHeight="1">
      <c r="A62" s="735"/>
      <c r="B62" s="861"/>
      <c r="C62" s="861"/>
      <c r="D62" s="1070"/>
      <c r="E62" s="1073"/>
      <c r="F62" s="1069"/>
      <c r="G62" s="1081"/>
      <c r="H62" s="1080"/>
      <c r="I62" s="1079"/>
      <c r="J62" s="684"/>
      <c r="K62" s="686"/>
      <c r="L62" s="686"/>
      <c r="M62" s="686"/>
      <c r="N62" s="686"/>
      <c r="O62" s="681"/>
      <c r="P62" s="897"/>
      <c r="Q62" s="627"/>
      <c r="R62" s="93" t="s">
        <v>865</v>
      </c>
      <c r="S62" s="477" t="s">
        <v>788</v>
      </c>
      <c r="T62" s="477" t="s">
        <v>595</v>
      </c>
      <c r="U62" s="24">
        <v>0.67</v>
      </c>
      <c r="V62" s="24" t="s">
        <v>668</v>
      </c>
      <c r="W62" s="24" t="s">
        <v>668</v>
      </c>
      <c r="X62" s="494" t="s">
        <v>5</v>
      </c>
      <c r="Y62" s="23">
        <v>44228</v>
      </c>
      <c r="Z62" s="23">
        <v>44561</v>
      </c>
      <c r="AA62" s="477" t="s">
        <v>675</v>
      </c>
      <c r="AB62" s="22">
        <v>3300000</v>
      </c>
      <c r="AC62" s="234">
        <v>23300000</v>
      </c>
      <c r="AD62" s="35" t="s">
        <v>866</v>
      </c>
      <c r="AE62" s="454" t="s">
        <v>51</v>
      </c>
      <c r="AF62" s="489" t="s">
        <v>798</v>
      </c>
    </row>
    <row r="63" spans="1:32">
      <c r="G63" s="28">
        <f>SUM(G13:G62)</f>
        <v>17000000000.01</v>
      </c>
      <c r="H63" s="28">
        <f>SUM(H13:H62)</f>
        <v>16999999999.999996</v>
      </c>
      <c r="I63" s="217"/>
      <c r="S63" s="21"/>
      <c r="X63" s="465"/>
      <c r="AA63" s="465"/>
      <c r="AB63" s="34">
        <f>SUM(AB13:AB62)</f>
        <v>17000000000.01</v>
      </c>
      <c r="AC63" s="34">
        <f>SUM(AC13:AC62)</f>
        <v>16999999999.999996</v>
      </c>
      <c r="AD63" s="220"/>
      <c r="AE63" s="465"/>
    </row>
    <row r="64" spans="1:32">
      <c r="H64" s="103"/>
      <c r="S64" s="21"/>
      <c r="X64" s="465"/>
      <c r="AA64" s="465"/>
      <c r="AB64" s="108"/>
      <c r="AC64" s="108"/>
      <c r="AD64" s="221"/>
    </row>
    <row r="65" spans="8:30">
      <c r="H65" s="105"/>
      <c r="I65" s="203"/>
      <c r="S65" s="21"/>
      <c r="X65" s="465"/>
      <c r="AA65" s="465"/>
      <c r="AB65" s="108"/>
      <c r="AC65" s="108"/>
      <c r="AD65" s="221"/>
    </row>
    <row r="66" spans="8:30">
      <c r="H66" s="103"/>
      <c r="S66" s="21"/>
      <c r="X66" s="465"/>
      <c r="AA66" s="465"/>
      <c r="AB66" s="108"/>
      <c r="AC66" s="108"/>
      <c r="AD66" s="221"/>
    </row>
    <row r="67" spans="8:30">
      <c r="H67" s="103"/>
      <c r="S67" s="21"/>
      <c r="X67" s="465"/>
      <c r="AA67" s="465"/>
      <c r="AB67" s="108"/>
      <c r="AC67" s="108"/>
      <c r="AD67" s="221"/>
    </row>
    <row r="68" spans="8:30">
      <c r="H68" s="103"/>
      <c r="S68" s="21"/>
      <c r="X68" s="465"/>
      <c r="AA68" s="465"/>
      <c r="AB68" s="108"/>
      <c r="AC68" s="108"/>
      <c r="AD68" s="221"/>
    </row>
    <row r="69" spans="8:30">
      <c r="H69" s="103"/>
      <c r="S69" s="21"/>
      <c r="X69" s="465"/>
      <c r="AA69" s="465"/>
      <c r="AB69" s="104"/>
      <c r="AC69" s="104"/>
      <c r="AD69" s="210"/>
    </row>
    <row r="70" spans="8:30">
      <c r="H70" s="103"/>
      <c r="S70" s="465"/>
      <c r="X70" s="465"/>
      <c r="AA70" s="465"/>
      <c r="AB70" s="104"/>
      <c r="AC70" s="104"/>
      <c r="AD70" s="210"/>
    </row>
    <row r="71" spans="8:30">
      <c r="H71" s="103"/>
      <c r="S71" s="465"/>
      <c r="X71" s="465"/>
      <c r="AA71" s="465"/>
      <c r="AB71" s="104"/>
      <c r="AC71" s="104"/>
      <c r="AD71" s="210"/>
    </row>
    <row r="72" spans="8:30">
      <c r="S72" s="465"/>
      <c r="X72" s="465"/>
      <c r="AA72" s="465"/>
      <c r="AB72" s="104"/>
      <c r="AC72" s="104"/>
      <c r="AD72" s="210"/>
    </row>
    <row r="73" spans="8:30">
      <c r="S73" s="465"/>
      <c r="X73" s="465"/>
      <c r="AA73" s="465"/>
      <c r="AB73" s="104"/>
      <c r="AC73" s="104"/>
      <c r="AD73" s="210"/>
    </row>
    <row r="74" spans="8:30">
      <c r="S74" s="465"/>
      <c r="X74" s="465"/>
      <c r="AA74" s="465"/>
      <c r="AB74" s="104"/>
      <c r="AC74" s="104"/>
      <c r="AD74" s="210"/>
    </row>
    <row r="75" spans="8:30">
      <c r="S75" s="465"/>
      <c r="X75" s="465"/>
      <c r="AA75" s="465"/>
    </row>
    <row r="76" spans="8:30">
      <c r="S76" s="465"/>
      <c r="X76" s="465"/>
      <c r="AA76" s="465"/>
    </row>
    <row r="77" spans="8:30">
      <c r="S77" s="465"/>
      <c r="X77" s="465"/>
      <c r="AA77" s="465"/>
    </row>
    <row r="78" spans="8:30">
      <c r="S78" s="465"/>
      <c r="X78" s="465"/>
      <c r="AA78" s="465"/>
    </row>
    <row r="79" spans="8:30">
      <c r="S79" s="465"/>
      <c r="X79" s="465"/>
      <c r="AA79" s="465"/>
    </row>
    <row r="80" spans="8:30">
      <c r="S80" s="465"/>
      <c r="X80" s="465"/>
      <c r="AA80" s="465"/>
    </row>
    <row r="81" spans="24:24">
      <c r="X81" s="465"/>
    </row>
    <row r="82" spans="24:24">
      <c r="X82" s="465"/>
    </row>
    <row r="83" spans="24:24">
      <c r="X83" s="465"/>
    </row>
    <row r="84" spans="24:24">
      <c r="X84" s="465"/>
    </row>
    <row r="85" spans="24:24">
      <c r="X85" s="465"/>
    </row>
  </sheetData>
  <mergeCells count="321">
    <mergeCell ref="E14:E23"/>
    <mergeCell ref="E24:E38"/>
    <mergeCell ref="E39:E46"/>
    <mergeCell ref="F33:F34"/>
    <mergeCell ref="F40:F41"/>
    <mergeCell ref="G15:G17"/>
    <mergeCell ref="G18:G19"/>
    <mergeCell ref="P55:P62"/>
    <mergeCell ref="R55:R60"/>
    <mergeCell ref="I18:I19"/>
    <mergeCell ref="F24:F26"/>
    <mergeCell ref="F35:F37"/>
    <mergeCell ref="F44:F45"/>
    <mergeCell ref="F59:F60"/>
    <mergeCell ref="F47:F48"/>
    <mergeCell ref="F50:F52"/>
    <mergeCell ref="F55:F56"/>
    <mergeCell ref="H47:H48"/>
    <mergeCell ref="F57:F58"/>
    <mergeCell ref="H40:H41"/>
    <mergeCell ref="F42:F43"/>
    <mergeCell ref="H42:H43"/>
    <mergeCell ref="F27:F29"/>
    <mergeCell ref="H27:H29"/>
    <mergeCell ref="S55:S60"/>
    <mergeCell ref="G20:G21"/>
    <mergeCell ref="G24:G26"/>
    <mergeCell ref="G27:G29"/>
    <mergeCell ref="G30:G31"/>
    <mergeCell ref="G33:G34"/>
    <mergeCell ref="G35:G37"/>
    <mergeCell ref="G40:G41"/>
    <mergeCell ref="G42:G43"/>
    <mergeCell ref="R27:R29"/>
    <mergeCell ref="J24:J38"/>
    <mergeCell ref="I20:I21"/>
    <mergeCell ref="I24:I26"/>
    <mergeCell ref="H24:H26"/>
    <mergeCell ref="H33:H34"/>
    <mergeCell ref="H35:H37"/>
    <mergeCell ref="H59:H60"/>
    <mergeCell ref="H44:H45"/>
    <mergeCell ref="I27:I29"/>
    <mergeCell ref="I30:I31"/>
    <mergeCell ref="I33:I34"/>
    <mergeCell ref="I35:I37"/>
    <mergeCell ref="H57:H58"/>
    <mergeCell ref="H55:H56"/>
    <mergeCell ref="G59:G60"/>
    <mergeCell ref="M55:M62"/>
    <mergeCell ref="J39:J46"/>
    <mergeCell ref="P47:P54"/>
    <mergeCell ref="N47:N54"/>
    <mergeCell ref="L47:L54"/>
    <mergeCell ref="I57:I58"/>
    <mergeCell ref="I59:I60"/>
    <mergeCell ref="I61:I62"/>
    <mergeCell ref="J55:J62"/>
    <mergeCell ref="O47:O54"/>
    <mergeCell ref="M39:M46"/>
    <mergeCell ref="N39:N46"/>
    <mergeCell ref="K39:K46"/>
    <mergeCell ref="J47:J54"/>
    <mergeCell ref="H61:H62"/>
    <mergeCell ref="G61:G62"/>
    <mergeCell ref="E47:E54"/>
    <mergeCell ref="E55:E62"/>
    <mergeCell ref="R39:R43"/>
    <mergeCell ref="S39:S43"/>
    <mergeCell ref="S44:S46"/>
    <mergeCell ref="T44:T46"/>
    <mergeCell ref="R44:R46"/>
    <mergeCell ref="Q39:Q46"/>
    <mergeCell ref="P39:P46"/>
    <mergeCell ref="O39:O46"/>
    <mergeCell ref="Q55:Q62"/>
    <mergeCell ref="K55:K62"/>
    <mergeCell ref="H50:H52"/>
    <mergeCell ref="L39:L46"/>
    <mergeCell ref="I42:I43"/>
    <mergeCell ref="I50:I52"/>
    <mergeCell ref="I55:I56"/>
    <mergeCell ref="M47:M54"/>
    <mergeCell ref="K47:K54"/>
    <mergeCell ref="L55:L62"/>
    <mergeCell ref="N55:N62"/>
    <mergeCell ref="O55:O62"/>
    <mergeCell ref="G44:G45"/>
    <mergeCell ref="G47:G48"/>
    <mergeCell ref="A55:A62"/>
    <mergeCell ref="B55:B62"/>
    <mergeCell ref="C55:C62"/>
    <mergeCell ref="D55:D62"/>
    <mergeCell ref="A39:A54"/>
    <mergeCell ref="B39:B46"/>
    <mergeCell ref="C39:C46"/>
    <mergeCell ref="B47:B54"/>
    <mergeCell ref="C47:C54"/>
    <mergeCell ref="D47:D54"/>
    <mergeCell ref="D39:D46"/>
    <mergeCell ref="F30:F31"/>
    <mergeCell ref="U55:U60"/>
    <mergeCell ref="X55:X60"/>
    <mergeCell ref="Y55:Y60"/>
    <mergeCell ref="X47:X49"/>
    <mergeCell ref="R47:R49"/>
    <mergeCell ref="R50:R54"/>
    <mergeCell ref="S50:S54"/>
    <mergeCell ref="T50:T54"/>
    <mergeCell ref="U50:U54"/>
    <mergeCell ref="T47:T49"/>
    <mergeCell ref="Y50:Y54"/>
    <mergeCell ref="S47:S49"/>
    <mergeCell ref="X50:X54"/>
    <mergeCell ref="V50:V54"/>
    <mergeCell ref="V55:V60"/>
    <mergeCell ref="T55:T60"/>
    <mergeCell ref="R35:R38"/>
    <mergeCell ref="V39:V43"/>
    <mergeCell ref="V44:V46"/>
    <mergeCell ref="V47:V49"/>
    <mergeCell ref="G50:G52"/>
    <mergeCell ref="G55:G56"/>
    <mergeCell ref="G57:G58"/>
    <mergeCell ref="F61:F62"/>
    <mergeCell ref="Z39:Z43"/>
    <mergeCell ref="U33:U34"/>
    <mergeCell ref="S35:S38"/>
    <mergeCell ref="T35:T38"/>
    <mergeCell ref="U47:U49"/>
    <mergeCell ref="X44:X46"/>
    <mergeCell ref="Q47:Q54"/>
    <mergeCell ref="W44:W46"/>
    <mergeCell ref="Y35:Y38"/>
    <mergeCell ref="Z35:Z38"/>
    <mergeCell ref="U35:U38"/>
    <mergeCell ref="W33:W34"/>
    <mergeCell ref="W35:W38"/>
    <mergeCell ref="W39:W43"/>
    <mergeCell ref="U39:U43"/>
    <mergeCell ref="X39:X43"/>
    <mergeCell ref="U44:U46"/>
    <mergeCell ref="Y33:Y34"/>
    <mergeCell ref="Z33:Z34"/>
    <mergeCell ref="R33:R34"/>
    <mergeCell ref="Z55:Z60"/>
    <mergeCell ref="Z50:Z54"/>
    <mergeCell ref="Z47:Z49"/>
    <mergeCell ref="U27:U29"/>
    <mergeCell ref="X27:X29"/>
    <mergeCell ref="R30:R32"/>
    <mergeCell ref="S30:S32"/>
    <mergeCell ref="Q15:Q16"/>
    <mergeCell ref="P24:P38"/>
    <mergeCell ref="N24:N38"/>
    <mergeCell ref="S33:S34"/>
    <mergeCell ref="S27:S29"/>
    <mergeCell ref="Q24:Q38"/>
    <mergeCell ref="U22:U23"/>
    <mergeCell ref="W24:W26"/>
    <mergeCell ref="W27:W29"/>
    <mergeCell ref="W30:W32"/>
    <mergeCell ref="V15:V19"/>
    <mergeCell ref="V20:V21"/>
    <mergeCell ref="V22:V23"/>
    <mergeCell ref="V24:V26"/>
    <mergeCell ref="V27:V29"/>
    <mergeCell ref="V30:V32"/>
    <mergeCell ref="V33:V34"/>
    <mergeCell ref="V35:V38"/>
    <mergeCell ref="T27:T29"/>
    <mergeCell ref="H18:H19"/>
    <mergeCell ref="K15:K23"/>
    <mergeCell ref="L15:L23"/>
    <mergeCell ref="H30:H31"/>
    <mergeCell ref="L24:L38"/>
    <mergeCell ref="K24:K38"/>
    <mergeCell ref="M24:M38"/>
    <mergeCell ref="S20:S21"/>
    <mergeCell ref="Q17:Q23"/>
    <mergeCell ref="R15:R19"/>
    <mergeCell ref="S15:S19"/>
    <mergeCell ref="P15:P23"/>
    <mergeCell ref="R20:R21"/>
    <mergeCell ref="R22:R23"/>
    <mergeCell ref="O24:O38"/>
    <mergeCell ref="J15:J23"/>
    <mergeCell ref="R24:R26"/>
    <mergeCell ref="S24:S26"/>
    <mergeCell ref="I15:I17"/>
    <mergeCell ref="B24:B38"/>
    <mergeCell ref="C24:C38"/>
    <mergeCell ref="D24:D38"/>
    <mergeCell ref="T33:T34"/>
    <mergeCell ref="A9:B9"/>
    <mergeCell ref="C9:H9"/>
    <mergeCell ref="A11:H11"/>
    <mergeCell ref="P12:P13"/>
    <mergeCell ref="Q12:Q13"/>
    <mergeCell ref="J12:J13"/>
    <mergeCell ref="K12:K13"/>
    <mergeCell ref="A12:A13"/>
    <mergeCell ref="B12:B13"/>
    <mergeCell ref="F15:F17"/>
    <mergeCell ref="F18:F19"/>
    <mergeCell ref="F20:F21"/>
    <mergeCell ref="N15:N23"/>
    <mergeCell ref="S22:S23"/>
    <mergeCell ref="T22:T23"/>
    <mergeCell ref="H20:H21"/>
    <mergeCell ref="M15:M23"/>
    <mergeCell ref="O15:O23"/>
    <mergeCell ref="H15:H17"/>
    <mergeCell ref="A14:A38"/>
    <mergeCell ref="AG1:AH1"/>
    <mergeCell ref="C3:D3"/>
    <mergeCell ref="F3:Y3"/>
    <mergeCell ref="Z3:AA3"/>
    <mergeCell ref="C2:D2"/>
    <mergeCell ref="AG3:AH3"/>
    <mergeCell ref="A5:B5"/>
    <mergeCell ref="C5:H5"/>
    <mergeCell ref="A6:B6"/>
    <mergeCell ref="C6:H6"/>
    <mergeCell ref="R6:AF9"/>
    <mergeCell ref="A7:B7"/>
    <mergeCell ref="C7:H7"/>
    <mergeCell ref="A8:B8"/>
    <mergeCell ref="C8:H8"/>
    <mergeCell ref="W12:W13"/>
    <mergeCell ref="A1:B3"/>
    <mergeCell ref="C1:D1"/>
    <mergeCell ref="F1:Y1"/>
    <mergeCell ref="Z1:AA1"/>
    <mergeCell ref="AC1:AF1"/>
    <mergeCell ref="C12:C13"/>
    <mergeCell ref="D12:D13"/>
    <mergeCell ref="F12:F13"/>
    <mergeCell ref="H12:H13"/>
    <mergeCell ref="T12:T13"/>
    <mergeCell ref="U12:U13"/>
    <mergeCell ref="N12:N13"/>
    <mergeCell ref="O12:O13"/>
    <mergeCell ref="R12:R13"/>
    <mergeCell ref="S12:S13"/>
    <mergeCell ref="E12:E13"/>
    <mergeCell ref="AD12:AD13"/>
    <mergeCell ref="AC12:AC13"/>
    <mergeCell ref="G12:G13"/>
    <mergeCell ref="Z20:Z21"/>
    <mergeCell ref="U15:U19"/>
    <mergeCell ref="X15:X19"/>
    <mergeCell ref="AI1:AK1"/>
    <mergeCell ref="AF12:AF13"/>
    <mergeCell ref="X12:X13"/>
    <mergeCell ref="Y12:Y13"/>
    <mergeCell ref="Z12:Z13"/>
    <mergeCell ref="AA12:AA13"/>
    <mergeCell ref="AB12:AB13"/>
    <mergeCell ref="AG2:AH2"/>
    <mergeCell ref="AI2:AK2"/>
    <mergeCell ref="F2:Y2"/>
    <mergeCell ref="Z2:AA2"/>
    <mergeCell ref="AC2:AF2"/>
    <mergeCell ref="J11:Q11"/>
    <mergeCell ref="R11:AF11"/>
    <mergeCell ref="L12:L13"/>
    <mergeCell ref="M12:M13"/>
    <mergeCell ref="AI3:AK3"/>
    <mergeCell ref="AE12:AE13"/>
    <mergeCell ref="AC3:AF3"/>
    <mergeCell ref="I12:I13"/>
    <mergeCell ref="V12:V13"/>
    <mergeCell ref="W55:W60"/>
    <mergeCell ref="W15:W23"/>
    <mergeCell ref="W47:W54"/>
    <mergeCell ref="T15:T19"/>
    <mergeCell ref="T39:T43"/>
    <mergeCell ref="Z30:Z32"/>
    <mergeCell ref="X22:X23"/>
    <mergeCell ref="Y22:Y23"/>
    <mergeCell ref="Z22:Z23"/>
    <mergeCell ref="Y27:Y29"/>
    <mergeCell ref="X30:X32"/>
    <mergeCell ref="Y30:Y32"/>
    <mergeCell ref="X33:X34"/>
    <mergeCell ref="X35:X38"/>
    <mergeCell ref="T30:T32"/>
    <mergeCell ref="U30:U32"/>
    <mergeCell ref="T24:T26"/>
    <mergeCell ref="U24:U26"/>
    <mergeCell ref="X24:X26"/>
    <mergeCell ref="Y24:Y26"/>
    <mergeCell ref="Z24:Z26"/>
    <mergeCell ref="U20:U21"/>
    <mergeCell ref="X20:X21"/>
    <mergeCell ref="Y20:Y21"/>
    <mergeCell ref="B14:B23"/>
    <mergeCell ref="C14:C23"/>
    <mergeCell ref="D14:D23"/>
    <mergeCell ref="AE14:AE23"/>
    <mergeCell ref="AF14:AF23"/>
    <mergeCell ref="AF55:AF60"/>
    <mergeCell ref="AE50:AE54"/>
    <mergeCell ref="AF50:AF54"/>
    <mergeCell ref="AE47:AE49"/>
    <mergeCell ref="AF47:AF49"/>
    <mergeCell ref="AE44:AE46"/>
    <mergeCell ref="AF44:AF46"/>
    <mergeCell ref="AF39:AF43"/>
    <mergeCell ref="Y47:Y49"/>
    <mergeCell ref="Y44:Y46"/>
    <mergeCell ref="Z44:Z46"/>
    <mergeCell ref="Z27:Z29"/>
    <mergeCell ref="Y39:Y43"/>
    <mergeCell ref="AE24:AE38"/>
    <mergeCell ref="AF24:AF38"/>
    <mergeCell ref="Z15:Z19"/>
    <mergeCell ref="T20:T21"/>
    <mergeCell ref="Y15:Y19"/>
    <mergeCell ref="AE55:AE60"/>
  </mergeCells>
  <pageMargins left="0.70866141732283472" right="0.70866141732283472" top="0.74803149606299213" bottom="0.74803149606299213" header="0.31496062992125984" footer="0.31496062992125984"/>
  <pageSetup paperSize="5" scale="33"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'C:\Users\USUARIO\AppData\Local\Microsoft\Windows\INetCache\Content.Outlook\B00EKN5J\[PLAN_DE_ACCION_2021_COM NEGRAS_16122020 (2).xlsx]Hoja2'!#REF!</xm:f>
          </x14:formula1>
          <xm:sqref>AE61:AE62 AE24:AE25 AE39 AE44 AE47 AE50 AE55 AE14 X14:X25 X27:X28 X30:X62 J14:P62 T30:T62 Q14:Q15 Q17:Q62 T14:T25 T27:T28 AA14:AA62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84"/>
  <sheetViews>
    <sheetView topLeftCell="L58" zoomScale="80" zoomScaleNormal="80" zoomScaleSheetLayoutView="100" workbookViewId="0">
      <selection activeCell="AD76" sqref="AD76:AD79"/>
    </sheetView>
  </sheetViews>
  <sheetFormatPr defaultColWidth="8.85546875" defaultRowHeight="16.5"/>
  <cols>
    <col min="1" max="1" width="25" style="99" customWidth="1"/>
    <col min="2" max="2" width="16.28515625" style="99" customWidth="1"/>
    <col min="3" max="3" width="20.42578125" style="99" customWidth="1"/>
    <col min="4" max="5" width="22" style="99" customWidth="1"/>
    <col min="6" max="6" width="47.42578125" style="124" customWidth="1"/>
    <col min="7" max="9" width="25.140625" style="99" customWidth="1"/>
    <col min="10" max="17" width="15.42578125" style="99" customWidth="1"/>
    <col min="18" max="18" width="51" style="122" customWidth="1"/>
    <col min="19" max="19" width="31" style="123" hidden="1" customWidth="1"/>
    <col min="20" max="20" width="14.140625" style="122" hidden="1" customWidth="1"/>
    <col min="21" max="23" width="11.85546875" style="122" hidden="1" customWidth="1"/>
    <col min="24" max="24" width="17.28515625" style="122" hidden="1" customWidth="1"/>
    <col min="25" max="26" width="13.7109375" style="122" hidden="1" customWidth="1"/>
    <col min="27" max="27" width="21.140625" style="122" hidden="1" customWidth="1"/>
    <col min="28" max="28" width="21" style="122" customWidth="1"/>
    <col min="29" max="29" width="21.85546875" style="122" customWidth="1"/>
    <col min="30" max="30" width="38.85546875" style="122" customWidth="1"/>
    <col min="31" max="31" width="19.85546875" style="123" customWidth="1"/>
    <col min="32" max="32" width="22" style="99" customWidth="1"/>
    <col min="33" max="33" width="23" style="99" customWidth="1"/>
    <col min="34" max="34" width="35.28515625" style="99" customWidth="1"/>
    <col min="35" max="35" width="17.85546875" style="99" customWidth="1"/>
    <col min="36" max="37" width="9.42578125" style="99" customWidth="1"/>
    <col min="38" max="16384" width="8.85546875" style="99"/>
  </cols>
  <sheetData>
    <row r="1" spans="1:57" s="106" customFormat="1" ht="15.75">
      <c r="A1" s="581"/>
      <c r="B1" s="1042"/>
      <c r="C1" s="605" t="s">
        <v>57</v>
      </c>
      <c r="D1" s="607"/>
      <c r="E1" s="409"/>
      <c r="F1" s="933" t="s">
        <v>58</v>
      </c>
      <c r="G1" s="933"/>
      <c r="H1" s="933"/>
      <c r="I1" s="933"/>
      <c r="J1" s="933"/>
      <c r="K1" s="933"/>
      <c r="L1" s="933"/>
      <c r="M1" s="933"/>
      <c r="N1" s="933"/>
      <c r="O1" s="933"/>
      <c r="P1" s="933"/>
      <c r="Q1" s="933"/>
      <c r="R1" s="933"/>
      <c r="S1" s="933"/>
      <c r="T1" s="933"/>
      <c r="U1" s="933"/>
      <c r="V1" s="933"/>
      <c r="W1" s="933"/>
      <c r="X1" s="933"/>
      <c r="Y1" s="933"/>
      <c r="Z1" s="584" t="s">
        <v>59</v>
      </c>
      <c r="AA1" s="584"/>
      <c r="AB1" s="588" t="s">
        <v>60</v>
      </c>
      <c r="AC1" s="589"/>
      <c r="AD1" s="589"/>
      <c r="AE1" s="589"/>
      <c r="AF1" s="590"/>
      <c r="AO1" s="592"/>
      <c r="AP1" s="592"/>
      <c r="AQ1" s="591"/>
      <c r="AR1" s="591"/>
      <c r="AS1" s="591"/>
    </row>
    <row r="2" spans="1:57" s="106" customFormat="1" ht="15.75">
      <c r="A2" s="582"/>
      <c r="B2" s="1043"/>
      <c r="C2" s="605" t="s">
        <v>61</v>
      </c>
      <c r="D2" s="607"/>
      <c r="E2" s="409"/>
      <c r="F2" s="929" t="s">
        <v>62</v>
      </c>
      <c r="G2" s="929"/>
      <c r="H2" s="929"/>
      <c r="I2" s="929"/>
      <c r="J2" s="929"/>
      <c r="K2" s="929"/>
      <c r="L2" s="929"/>
      <c r="M2" s="929"/>
      <c r="N2" s="929"/>
      <c r="O2" s="929"/>
      <c r="P2" s="929"/>
      <c r="Q2" s="929"/>
      <c r="R2" s="929"/>
      <c r="S2" s="929"/>
      <c r="T2" s="929"/>
      <c r="U2" s="929"/>
      <c r="V2" s="929"/>
      <c r="W2" s="929"/>
      <c r="X2" s="929"/>
      <c r="Y2" s="929"/>
      <c r="Z2" s="584" t="s">
        <v>63</v>
      </c>
      <c r="AA2" s="584"/>
      <c r="AB2" s="588">
        <v>1</v>
      </c>
      <c r="AC2" s="589"/>
      <c r="AD2" s="589"/>
      <c r="AE2" s="589"/>
      <c r="AF2" s="590"/>
      <c r="AO2" s="592"/>
      <c r="AP2" s="592"/>
      <c r="AQ2" s="593"/>
      <c r="AR2" s="593"/>
      <c r="AS2" s="593"/>
    </row>
    <row r="3" spans="1:57" s="106" customFormat="1" ht="15.75">
      <c r="A3" s="583"/>
      <c r="B3" s="1044"/>
      <c r="C3" s="605" t="s">
        <v>64</v>
      </c>
      <c r="D3" s="607"/>
      <c r="E3" s="409"/>
      <c r="F3" s="929" t="s">
        <v>199</v>
      </c>
      <c r="G3" s="929"/>
      <c r="H3" s="929"/>
      <c r="I3" s="929"/>
      <c r="J3" s="929"/>
      <c r="K3" s="929"/>
      <c r="L3" s="929"/>
      <c r="M3" s="929"/>
      <c r="N3" s="929"/>
      <c r="O3" s="929"/>
      <c r="P3" s="929"/>
      <c r="Q3" s="929"/>
      <c r="R3" s="929"/>
      <c r="S3" s="929"/>
      <c r="T3" s="929"/>
      <c r="U3" s="929"/>
      <c r="V3" s="929"/>
      <c r="W3" s="929"/>
      <c r="X3" s="929"/>
      <c r="Y3" s="929"/>
      <c r="Z3" s="584" t="s">
        <v>66</v>
      </c>
      <c r="AA3" s="584"/>
      <c r="AB3" s="930">
        <v>43767</v>
      </c>
      <c r="AC3" s="931"/>
      <c r="AD3" s="931"/>
      <c r="AE3" s="931"/>
      <c r="AF3" s="932"/>
      <c r="AO3" s="592"/>
      <c r="AP3" s="592"/>
      <c r="AQ3" s="596"/>
      <c r="AR3" s="593"/>
      <c r="AS3" s="593"/>
    </row>
    <row r="4" spans="1:57" s="17" customFormat="1" ht="12.75">
      <c r="A4" s="36"/>
      <c r="B4" s="36"/>
      <c r="C4" s="36"/>
      <c r="D4" s="36"/>
      <c r="E4" s="36"/>
      <c r="F4" s="36"/>
      <c r="G4" s="36"/>
      <c r="H4" s="36"/>
      <c r="I4" s="36"/>
      <c r="J4" s="36"/>
      <c r="K4" s="36"/>
      <c r="L4" s="36"/>
      <c r="M4" s="36"/>
      <c r="N4" s="36"/>
      <c r="O4" s="36"/>
      <c r="P4" s="36"/>
      <c r="Q4" s="36"/>
      <c r="R4" s="72"/>
      <c r="S4" s="36"/>
      <c r="T4" s="36"/>
      <c r="U4" s="36"/>
      <c r="V4" s="36"/>
      <c r="W4" s="36"/>
      <c r="X4" s="36"/>
      <c r="Y4" s="36"/>
      <c r="Z4" s="36"/>
      <c r="AA4" s="36"/>
      <c r="AB4" s="18"/>
      <c r="AC4" s="18"/>
      <c r="AD4" s="18"/>
      <c r="AE4" s="465"/>
      <c r="AF4" s="36"/>
      <c r="AG4" s="36"/>
      <c r="AH4" s="36"/>
      <c r="AI4" s="36"/>
      <c r="AJ4" s="36"/>
      <c r="AK4" s="36"/>
      <c r="AL4" s="36"/>
      <c r="AM4" s="36"/>
      <c r="AO4" s="37"/>
      <c r="AP4" s="37"/>
      <c r="AQ4" s="37"/>
      <c r="AR4" s="37"/>
      <c r="AS4" s="37"/>
    </row>
    <row r="5" spans="1:57" s="17" customFormat="1" ht="12.75">
      <c r="A5" s="569" t="s">
        <v>67</v>
      </c>
      <c r="B5" s="570"/>
      <c r="C5" s="1122">
        <v>2021</v>
      </c>
      <c r="D5" s="1123"/>
      <c r="E5" s="1123"/>
      <c r="F5" s="1123"/>
      <c r="G5" s="1124"/>
      <c r="H5" s="173"/>
      <c r="I5" s="173"/>
      <c r="J5" s="38"/>
      <c r="K5" s="38"/>
      <c r="L5" s="38"/>
      <c r="M5" s="38"/>
      <c r="N5" s="38"/>
      <c r="O5" s="38"/>
      <c r="P5" s="38"/>
      <c r="Q5" s="38"/>
      <c r="R5" s="72"/>
      <c r="S5" s="36"/>
      <c r="T5" s="36"/>
      <c r="U5" s="36"/>
      <c r="V5" s="36"/>
      <c r="W5" s="36"/>
      <c r="X5" s="36"/>
      <c r="Y5" s="36"/>
      <c r="Z5" s="36"/>
      <c r="AA5" s="36"/>
      <c r="AB5" s="18"/>
      <c r="AC5" s="18"/>
      <c r="AD5" s="18"/>
      <c r="AE5" s="465"/>
      <c r="AF5" s="36"/>
      <c r="AG5" s="36"/>
      <c r="AH5" s="36"/>
      <c r="AI5" s="36"/>
      <c r="AJ5" s="36"/>
      <c r="AK5" s="36"/>
      <c r="AL5" s="36"/>
      <c r="AM5" s="36"/>
      <c r="AO5" s="37"/>
      <c r="AP5" s="37"/>
      <c r="AQ5" s="37"/>
      <c r="AR5" s="37"/>
      <c r="AS5" s="37"/>
    </row>
    <row r="6" spans="1:57" s="17" customFormat="1" ht="12.75">
      <c r="A6" s="569" t="s">
        <v>68</v>
      </c>
      <c r="B6" s="570"/>
      <c r="C6" s="571" t="s">
        <v>867</v>
      </c>
      <c r="D6" s="571"/>
      <c r="E6" s="571"/>
      <c r="F6" s="571"/>
      <c r="G6" s="571"/>
      <c r="H6" s="176"/>
      <c r="I6" s="176"/>
      <c r="J6" s="38"/>
      <c r="K6" s="38"/>
      <c r="L6" s="38"/>
      <c r="M6" s="38"/>
      <c r="N6" s="38"/>
      <c r="O6" s="38"/>
      <c r="P6" s="38"/>
      <c r="Q6" s="38"/>
      <c r="R6" s="603"/>
      <c r="S6" s="603"/>
      <c r="T6" s="603"/>
      <c r="U6" s="603"/>
      <c r="V6" s="603"/>
      <c r="W6" s="603"/>
      <c r="X6" s="603"/>
      <c r="Y6" s="603"/>
      <c r="Z6" s="603"/>
      <c r="AA6" s="603"/>
      <c r="AB6" s="603"/>
      <c r="AC6" s="603"/>
      <c r="AD6" s="603"/>
      <c r="AE6" s="603"/>
      <c r="AF6" s="603"/>
      <c r="AG6" s="39"/>
      <c r="AH6" s="39"/>
      <c r="AI6" s="39"/>
      <c r="AJ6" s="39"/>
      <c r="AK6" s="39"/>
      <c r="AL6" s="39"/>
      <c r="AM6" s="39"/>
    </row>
    <row r="7" spans="1:57" s="17" customFormat="1" ht="12.75">
      <c r="A7" s="569" t="s">
        <v>70</v>
      </c>
      <c r="B7" s="570"/>
      <c r="C7" s="571" t="s">
        <v>868</v>
      </c>
      <c r="D7" s="571"/>
      <c r="E7" s="571"/>
      <c r="F7" s="571"/>
      <c r="G7" s="571"/>
      <c r="H7" s="176"/>
      <c r="I7" s="176"/>
      <c r="J7" s="38"/>
      <c r="K7" s="38"/>
      <c r="L7" s="38"/>
      <c r="M7" s="38"/>
      <c r="N7" s="38"/>
      <c r="O7" s="38"/>
      <c r="P7" s="38"/>
      <c r="Q7" s="38"/>
      <c r="R7" s="603"/>
      <c r="S7" s="603"/>
      <c r="T7" s="603"/>
      <c r="U7" s="603"/>
      <c r="V7" s="603"/>
      <c r="W7" s="603"/>
      <c r="X7" s="603"/>
      <c r="Y7" s="603"/>
      <c r="Z7" s="603"/>
      <c r="AA7" s="603"/>
      <c r="AB7" s="603"/>
      <c r="AC7" s="603"/>
      <c r="AD7" s="603"/>
      <c r="AE7" s="603"/>
      <c r="AF7" s="603"/>
      <c r="AG7" s="39"/>
      <c r="AH7" s="39"/>
      <c r="AI7" s="39"/>
      <c r="AJ7" s="39"/>
      <c r="AK7" s="39"/>
      <c r="AL7" s="39"/>
      <c r="AM7" s="39"/>
    </row>
    <row r="8" spans="1:57" s="17" customFormat="1" ht="12.75">
      <c r="A8" s="569" t="s">
        <v>71</v>
      </c>
      <c r="B8" s="570"/>
      <c r="C8" s="571" t="s">
        <v>869</v>
      </c>
      <c r="D8" s="571"/>
      <c r="E8" s="571"/>
      <c r="F8" s="571"/>
      <c r="G8" s="571"/>
      <c r="H8" s="176"/>
      <c r="I8" s="176"/>
      <c r="J8" s="38"/>
      <c r="K8" s="38"/>
      <c r="L8" s="38"/>
      <c r="M8" s="38"/>
      <c r="N8" s="38"/>
      <c r="O8" s="38"/>
      <c r="P8" s="38"/>
      <c r="Q8" s="38"/>
      <c r="R8" s="603"/>
      <c r="S8" s="603"/>
      <c r="T8" s="603"/>
      <c r="U8" s="603"/>
      <c r="V8" s="603"/>
      <c r="W8" s="603"/>
      <c r="X8" s="603"/>
      <c r="Y8" s="603"/>
      <c r="Z8" s="603"/>
      <c r="AA8" s="603"/>
      <c r="AB8" s="603"/>
      <c r="AC8" s="603"/>
      <c r="AD8" s="603"/>
      <c r="AE8" s="603"/>
      <c r="AF8" s="603"/>
      <c r="AG8" s="39"/>
      <c r="AH8" s="39"/>
      <c r="AI8" s="39"/>
      <c r="AJ8" s="39"/>
      <c r="AK8" s="39"/>
      <c r="AL8" s="39"/>
      <c r="AM8" s="39"/>
    </row>
    <row r="9" spans="1:57" s="17" customFormat="1" ht="12.75">
      <c r="A9" s="569" t="s">
        <v>73</v>
      </c>
      <c r="B9" s="570"/>
      <c r="C9" s="579" t="s">
        <v>603</v>
      </c>
      <c r="D9" s="579"/>
      <c r="E9" s="579"/>
      <c r="F9" s="579"/>
      <c r="G9" s="579"/>
      <c r="H9" s="174"/>
      <c r="I9" s="174"/>
      <c r="J9" s="38"/>
      <c r="K9" s="38"/>
      <c r="L9" s="38"/>
      <c r="M9" s="38"/>
      <c r="N9" s="38"/>
      <c r="O9" s="38"/>
      <c r="P9" s="38"/>
      <c r="Q9" s="38"/>
      <c r="R9" s="603"/>
      <c r="S9" s="603"/>
      <c r="T9" s="603"/>
      <c r="U9" s="603"/>
      <c r="V9" s="603"/>
      <c r="W9" s="603"/>
      <c r="X9" s="603"/>
      <c r="Y9" s="603"/>
      <c r="Z9" s="603"/>
      <c r="AA9" s="603"/>
      <c r="AB9" s="603"/>
      <c r="AC9" s="603"/>
      <c r="AD9" s="603"/>
      <c r="AE9" s="603"/>
      <c r="AF9" s="603"/>
      <c r="AG9" s="39"/>
      <c r="AH9" s="39"/>
      <c r="AI9" s="39"/>
      <c r="AJ9" s="39"/>
      <c r="AK9" s="39"/>
      <c r="AL9" s="39"/>
      <c r="AM9" s="39"/>
    </row>
    <row r="10" spans="1:57" s="17" customFormat="1" ht="12.75">
      <c r="A10" s="40"/>
      <c r="B10" s="40"/>
      <c r="C10" s="41"/>
      <c r="D10" s="41"/>
      <c r="E10" s="41"/>
      <c r="F10" s="41"/>
      <c r="G10" s="41"/>
      <c r="H10" s="41"/>
      <c r="I10" s="41"/>
      <c r="J10" s="41"/>
      <c r="K10" s="41"/>
      <c r="L10" s="41"/>
      <c r="M10" s="41"/>
      <c r="N10" s="41"/>
      <c r="O10" s="41"/>
      <c r="P10" s="41"/>
      <c r="Q10" s="41"/>
      <c r="R10" s="37"/>
      <c r="S10" s="41"/>
      <c r="T10" s="41"/>
      <c r="U10" s="41"/>
      <c r="V10" s="41"/>
      <c r="W10" s="41"/>
      <c r="X10" s="16"/>
      <c r="Y10" s="16"/>
      <c r="Z10" s="16"/>
      <c r="AA10" s="16"/>
      <c r="AB10" s="18"/>
      <c r="AC10" s="18"/>
      <c r="AD10" s="18"/>
      <c r="AE10" s="465"/>
      <c r="AF10" s="16"/>
      <c r="AG10" s="39"/>
      <c r="AH10" s="39"/>
      <c r="AI10" s="39"/>
      <c r="AJ10" s="39"/>
      <c r="AK10" s="39"/>
      <c r="AL10" s="39"/>
      <c r="AM10" s="39"/>
    </row>
    <row r="11" spans="1:57" s="17" customFormat="1" ht="12.75">
      <c r="A11" s="567" t="s">
        <v>75</v>
      </c>
      <c r="B11" s="567"/>
      <c r="C11" s="567"/>
      <c r="D11" s="567"/>
      <c r="E11" s="567"/>
      <c r="F11" s="567"/>
      <c r="G11" s="567"/>
      <c r="H11" s="466"/>
      <c r="I11" s="466"/>
      <c r="J11" s="611" t="s">
        <v>76</v>
      </c>
      <c r="K11" s="611"/>
      <c r="L11" s="611"/>
      <c r="M11" s="611"/>
      <c r="N11" s="611"/>
      <c r="O11" s="611"/>
      <c r="P11" s="611"/>
      <c r="Q11" s="612"/>
      <c r="R11" s="604" t="s">
        <v>77</v>
      </c>
      <c r="S11" s="604"/>
      <c r="T11" s="604"/>
      <c r="U11" s="604"/>
      <c r="V11" s="604"/>
      <c r="W11" s="604"/>
      <c r="X11" s="604"/>
      <c r="Y11" s="604"/>
      <c r="Z11" s="604"/>
      <c r="AA11" s="604"/>
      <c r="AB11" s="604"/>
      <c r="AC11" s="604"/>
      <c r="AD11" s="604"/>
      <c r="AE11" s="604"/>
      <c r="AF11" s="604"/>
      <c r="AG11" s="39"/>
      <c r="AH11" s="39"/>
      <c r="AI11" s="39"/>
      <c r="AJ11" s="39"/>
      <c r="AK11" s="39"/>
      <c r="AL11" s="39"/>
      <c r="AM11" s="39"/>
    </row>
    <row r="12" spans="1:57" s="17" customFormat="1" ht="12.75">
      <c r="A12" s="568" t="s">
        <v>78</v>
      </c>
      <c r="B12" s="567" t="s">
        <v>79</v>
      </c>
      <c r="C12" s="568" t="s">
        <v>80</v>
      </c>
      <c r="D12" s="568" t="s">
        <v>81</v>
      </c>
      <c r="E12" s="575" t="s">
        <v>82</v>
      </c>
      <c r="F12" s="568" t="s">
        <v>83</v>
      </c>
      <c r="G12" s="568" t="s">
        <v>84</v>
      </c>
      <c r="H12" s="575" t="s">
        <v>85</v>
      </c>
      <c r="I12" s="597" t="s">
        <v>86</v>
      </c>
      <c r="J12" s="613" t="s">
        <v>87</v>
      </c>
      <c r="K12" s="613" t="s">
        <v>88</v>
      </c>
      <c r="L12" s="613" t="s">
        <v>89</v>
      </c>
      <c r="M12" s="613" t="s">
        <v>90</v>
      </c>
      <c r="N12" s="610" t="s">
        <v>91</v>
      </c>
      <c r="O12" s="613" t="s">
        <v>17</v>
      </c>
      <c r="P12" s="610" t="s">
        <v>36</v>
      </c>
      <c r="Q12" s="610" t="s">
        <v>23</v>
      </c>
      <c r="R12" s="602" t="s">
        <v>92</v>
      </c>
      <c r="S12" s="602" t="s">
        <v>93</v>
      </c>
      <c r="T12" s="602" t="s">
        <v>94</v>
      </c>
      <c r="U12" s="614" t="s">
        <v>95</v>
      </c>
      <c r="V12" s="597" t="s">
        <v>82</v>
      </c>
      <c r="W12" s="597" t="s">
        <v>96</v>
      </c>
      <c r="X12" s="602" t="s">
        <v>97</v>
      </c>
      <c r="Y12" s="602" t="s">
        <v>98</v>
      </c>
      <c r="Z12" s="602" t="s">
        <v>99</v>
      </c>
      <c r="AA12" s="602" t="s">
        <v>100</v>
      </c>
      <c r="AB12" s="602" t="s">
        <v>101</v>
      </c>
      <c r="AC12" s="599" t="s">
        <v>102</v>
      </c>
      <c r="AD12" s="597" t="s">
        <v>96</v>
      </c>
      <c r="AE12" s="608" t="s">
        <v>50</v>
      </c>
      <c r="AF12" s="602" t="s">
        <v>103</v>
      </c>
    </row>
    <row r="13" spans="1:57" s="17" customFormat="1" ht="12.75">
      <c r="A13" s="568"/>
      <c r="B13" s="567"/>
      <c r="C13" s="568"/>
      <c r="D13" s="568"/>
      <c r="E13" s="576"/>
      <c r="F13" s="568"/>
      <c r="G13" s="568"/>
      <c r="H13" s="576"/>
      <c r="I13" s="598"/>
      <c r="J13" s="613"/>
      <c r="K13" s="613"/>
      <c r="L13" s="613"/>
      <c r="M13" s="613"/>
      <c r="N13" s="610"/>
      <c r="O13" s="613"/>
      <c r="P13" s="610"/>
      <c r="Q13" s="610"/>
      <c r="R13" s="602"/>
      <c r="S13" s="602"/>
      <c r="T13" s="602"/>
      <c r="U13" s="614"/>
      <c r="V13" s="598"/>
      <c r="W13" s="598"/>
      <c r="X13" s="602"/>
      <c r="Y13" s="602"/>
      <c r="Z13" s="602"/>
      <c r="AA13" s="602"/>
      <c r="AB13" s="602"/>
      <c r="AC13" s="599"/>
      <c r="AD13" s="598"/>
      <c r="AE13" s="609"/>
      <c r="AF13" s="602"/>
    </row>
    <row r="14" spans="1:57" s="43" customFormat="1" ht="63" customHeight="1">
      <c r="A14" s="1121" t="s">
        <v>870</v>
      </c>
      <c r="B14" s="1091" t="s">
        <v>871</v>
      </c>
      <c r="C14" s="1091" t="s">
        <v>872</v>
      </c>
      <c r="D14" s="1091">
        <v>48</v>
      </c>
      <c r="E14" s="1091" t="s">
        <v>873</v>
      </c>
      <c r="F14" s="1091" t="s">
        <v>874</v>
      </c>
      <c r="G14" s="788">
        <v>764200000</v>
      </c>
      <c r="H14" s="788">
        <v>1229484164</v>
      </c>
      <c r="I14" s="788" t="s">
        <v>875</v>
      </c>
      <c r="J14" s="558" t="s">
        <v>3</v>
      </c>
      <c r="K14" s="558" t="s">
        <v>3</v>
      </c>
      <c r="L14" s="558" t="s">
        <v>3</v>
      </c>
      <c r="M14" s="558" t="s">
        <v>3</v>
      </c>
      <c r="N14" s="558" t="s">
        <v>3</v>
      </c>
      <c r="O14" s="558" t="s">
        <v>3</v>
      </c>
      <c r="P14" s="558" t="s">
        <v>3</v>
      </c>
      <c r="Q14" s="1116" t="s">
        <v>3</v>
      </c>
      <c r="R14" s="126" t="s">
        <v>876</v>
      </c>
      <c r="S14" s="425" t="s">
        <v>877</v>
      </c>
      <c r="T14" s="501" t="s">
        <v>55</v>
      </c>
      <c r="U14" s="425">
        <v>1</v>
      </c>
      <c r="V14" s="425"/>
      <c r="W14" s="425"/>
      <c r="X14" s="501" t="s">
        <v>10</v>
      </c>
      <c r="Y14" s="130">
        <v>44198</v>
      </c>
      <c r="Z14" s="130">
        <v>44561</v>
      </c>
      <c r="AA14" s="501" t="s">
        <v>12</v>
      </c>
      <c r="AB14" s="1118">
        <v>764200000</v>
      </c>
      <c r="AC14" s="788">
        <v>1229484164</v>
      </c>
      <c r="AD14" s="1095" t="s">
        <v>878</v>
      </c>
      <c r="AE14" s="1119" t="s">
        <v>51</v>
      </c>
      <c r="AF14" s="528" t="s">
        <v>879</v>
      </c>
      <c r="AG14" s="414"/>
      <c r="AH14" s="465"/>
      <c r="AI14" s="414"/>
      <c r="AJ14" s="414"/>
      <c r="AK14" s="414"/>
      <c r="AL14" s="414"/>
      <c r="AM14" s="414"/>
      <c r="AN14" s="414"/>
      <c r="AO14" s="414"/>
      <c r="AP14" s="414"/>
      <c r="AQ14" s="414"/>
      <c r="AR14" s="414"/>
      <c r="AS14" s="414"/>
      <c r="AT14" s="414"/>
      <c r="AU14" s="414"/>
      <c r="AV14" s="414"/>
      <c r="AW14" s="414"/>
      <c r="AX14" s="414"/>
      <c r="AY14" s="414"/>
      <c r="AZ14" s="414"/>
      <c r="BA14" s="414"/>
      <c r="BB14" s="414"/>
      <c r="BC14" s="414"/>
      <c r="BD14" s="414"/>
      <c r="BE14" s="414"/>
    </row>
    <row r="15" spans="1:57" s="43" customFormat="1" ht="63" customHeight="1">
      <c r="A15" s="1099"/>
      <c r="B15" s="1092"/>
      <c r="C15" s="1092"/>
      <c r="D15" s="1092"/>
      <c r="E15" s="1092"/>
      <c r="F15" s="1092"/>
      <c r="G15" s="664"/>
      <c r="H15" s="664"/>
      <c r="I15" s="664"/>
      <c r="J15" s="559"/>
      <c r="K15" s="559"/>
      <c r="L15" s="559"/>
      <c r="M15" s="559"/>
      <c r="N15" s="559"/>
      <c r="O15" s="559"/>
      <c r="P15" s="559"/>
      <c r="Q15" s="1104"/>
      <c r="R15" s="127" t="s">
        <v>880</v>
      </c>
      <c r="S15" s="402" t="s">
        <v>881</v>
      </c>
      <c r="T15" s="402" t="s">
        <v>595</v>
      </c>
      <c r="U15" s="110">
        <v>1</v>
      </c>
      <c r="V15" s="110"/>
      <c r="W15" s="110"/>
      <c r="X15" s="402" t="s">
        <v>10</v>
      </c>
      <c r="Y15" s="480">
        <v>44198</v>
      </c>
      <c r="Z15" s="480">
        <v>44560</v>
      </c>
      <c r="AA15" s="402" t="s">
        <v>12</v>
      </c>
      <c r="AB15" s="895"/>
      <c r="AC15" s="664"/>
      <c r="AD15" s="1096"/>
      <c r="AE15" s="1120"/>
      <c r="AF15" s="112" t="s">
        <v>879</v>
      </c>
      <c r="AG15" s="414"/>
      <c r="AH15" s="465"/>
      <c r="AI15" s="414"/>
      <c r="AJ15" s="414"/>
      <c r="AK15" s="414"/>
      <c r="AL15" s="414"/>
      <c r="AM15" s="414"/>
      <c r="AN15" s="414"/>
      <c r="AO15" s="414"/>
      <c r="AP15" s="414"/>
      <c r="AQ15" s="414"/>
      <c r="AR15" s="414"/>
      <c r="AS15" s="414"/>
      <c r="AT15" s="414"/>
      <c r="AU15" s="414"/>
      <c r="AV15" s="414"/>
      <c r="AW15" s="414"/>
      <c r="AX15" s="414"/>
      <c r="AY15" s="414"/>
      <c r="AZ15" s="414"/>
      <c r="BA15" s="414"/>
      <c r="BB15" s="414"/>
      <c r="BC15" s="414"/>
      <c r="BD15" s="414"/>
      <c r="BE15" s="414"/>
    </row>
    <row r="16" spans="1:57" s="43" customFormat="1" ht="25.5">
      <c r="A16" s="1099"/>
      <c r="B16" s="1092"/>
      <c r="C16" s="1092"/>
      <c r="D16" s="1092"/>
      <c r="E16" s="1092"/>
      <c r="F16" s="1092" t="s">
        <v>882</v>
      </c>
      <c r="G16" s="996">
        <v>982088296</v>
      </c>
      <c r="H16" s="996">
        <v>970478144</v>
      </c>
      <c r="I16" s="996" t="s">
        <v>875</v>
      </c>
      <c r="J16" s="559" t="s">
        <v>3</v>
      </c>
      <c r="K16" s="559" t="s">
        <v>3</v>
      </c>
      <c r="L16" s="559" t="s">
        <v>3</v>
      </c>
      <c r="M16" s="559" t="s">
        <v>3</v>
      </c>
      <c r="N16" s="559" t="s">
        <v>3</v>
      </c>
      <c r="O16" s="559" t="s">
        <v>3</v>
      </c>
      <c r="P16" s="559" t="s">
        <v>3</v>
      </c>
      <c r="Q16" s="1104" t="s">
        <v>3</v>
      </c>
      <c r="R16" s="127" t="s">
        <v>883</v>
      </c>
      <c r="S16" s="512" t="s">
        <v>884</v>
      </c>
      <c r="T16" s="512" t="s">
        <v>885</v>
      </c>
      <c r="U16" s="512">
        <v>1</v>
      </c>
      <c r="V16" s="512"/>
      <c r="W16" s="512"/>
      <c r="X16" s="512" t="s">
        <v>10</v>
      </c>
      <c r="Y16" s="536">
        <v>44256</v>
      </c>
      <c r="Z16" s="536">
        <v>44561</v>
      </c>
      <c r="AA16" s="981" t="s">
        <v>12</v>
      </c>
      <c r="AB16" s="996">
        <v>488313000</v>
      </c>
      <c r="AC16" s="996">
        <v>448834700</v>
      </c>
      <c r="AD16" s="1098" t="s">
        <v>886</v>
      </c>
      <c r="AE16" s="1115" t="s">
        <v>51</v>
      </c>
      <c r="AF16" s="1114" t="s">
        <v>887</v>
      </c>
      <c r="AG16" s="414"/>
      <c r="AH16" s="414"/>
      <c r="AI16" s="414"/>
      <c r="AJ16" s="414"/>
      <c r="AK16" s="414"/>
      <c r="AL16" s="414"/>
      <c r="AM16" s="414"/>
      <c r="AN16" s="414"/>
      <c r="AO16" s="414"/>
      <c r="AP16" s="414"/>
      <c r="AQ16" s="414"/>
      <c r="AR16" s="414"/>
      <c r="AS16" s="414"/>
      <c r="AT16" s="414"/>
      <c r="AU16" s="414"/>
      <c r="AV16" s="414"/>
      <c r="AW16" s="414"/>
      <c r="AX16" s="414"/>
      <c r="AY16" s="414"/>
      <c r="AZ16" s="414"/>
      <c r="BA16" s="414"/>
      <c r="BB16" s="414"/>
      <c r="BC16" s="414"/>
      <c r="BD16" s="414"/>
      <c r="BE16" s="414"/>
    </row>
    <row r="17" spans="1:57" s="43" customFormat="1" ht="38.25">
      <c r="A17" s="1099"/>
      <c r="B17" s="1092"/>
      <c r="C17" s="1092"/>
      <c r="D17" s="1092"/>
      <c r="E17" s="1092"/>
      <c r="F17" s="1092"/>
      <c r="G17" s="996"/>
      <c r="H17" s="996"/>
      <c r="I17" s="996"/>
      <c r="J17" s="559"/>
      <c r="K17" s="559"/>
      <c r="L17" s="559"/>
      <c r="M17" s="559"/>
      <c r="N17" s="559"/>
      <c r="O17" s="559"/>
      <c r="P17" s="559"/>
      <c r="Q17" s="1104"/>
      <c r="R17" s="127" t="s">
        <v>888</v>
      </c>
      <c r="S17" s="512" t="s">
        <v>889</v>
      </c>
      <c r="T17" s="512" t="s">
        <v>885</v>
      </c>
      <c r="U17" s="512">
        <v>7</v>
      </c>
      <c r="V17" s="512"/>
      <c r="W17" s="512"/>
      <c r="X17" s="512" t="s">
        <v>7</v>
      </c>
      <c r="Y17" s="536">
        <v>44198</v>
      </c>
      <c r="Z17" s="536">
        <v>44561</v>
      </c>
      <c r="AA17" s="981"/>
      <c r="AB17" s="996"/>
      <c r="AC17" s="996"/>
      <c r="AD17" s="1098"/>
      <c r="AE17" s="1115"/>
      <c r="AF17" s="1114"/>
      <c r="AG17" s="414"/>
      <c r="AH17" s="414"/>
      <c r="AI17" s="414"/>
      <c r="AJ17" s="414"/>
      <c r="AK17" s="414"/>
      <c r="AL17" s="414"/>
      <c r="AM17" s="414"/>
      <c r="AN17" s="414"/>
      <c r="AO17" s="414"/>
      <c r="AP17" s="414"/>
      <c r="AQ17" s="414"/>
      <c r="AR17" s="414"/>
      <c r="AS17" s="414"/>
      <c r="AT17" s="414"/>
      <c r="AU17" s="414"/>
      <c r="AV17" s="414"/>
      <c r="AW17" s="414"/>
      <c r="AX17" s="414"/>
      <c r="AY17" s="414"/>
      <c r="AZ17" s="414"/>
      <c r="BA17" s="414"/>
      <c r="BB17" s="414"/>
      <c r="BC17" s="414"/>
      <c r="BD17" s="414"/>
      <c r="BE17" s="414"/>
    </row>
    <row r="18" spans="1:57" s="43" customFormat="1" ht="25.5">
      <c r="A18" s="1099"/>
      <c r="B18" s="1092"/>
      <c r="C18" s="1092"/>
      <c r="D18" s="1092"/>
      <c r="E18" s="1092"/>
      <c r="F18" s="1092"/>
      <c r="G18" s="996"/>
      <c r="H18" s="996"/>
      <c r="I18" s="996"/>
      <c r="J18" s="559"/>
      <c r="K18" s="559"/>
      <c r="L18" s="559"/>
      <c r="M18" s="559"/>
      <c r="N18" s="559"/>
      <c r="O18" s="559"/>
      <c r="P18" s="559"/>
      <c r="Q18" s="1104"/>
      <c r="R18" s="127" t="s">
        <v>890</v>
      </c>
      <c r="S18" s="512" t="s">
        <v>891</v>
      </c>
      <c r="T18" s="512" t="s">
        <v>595</v>
      </c>
      <c r="U18" s="114">
        <v>1</v>
      </c>
      <c r="V18" s="114"/>
      <c r="W18" s="114"/>
      <c r="X18" s="512" t="s">
        <v>7</v>
      </c>
      <c r="Y18" s="536">
        <v>44198</v>
      </c>
      <c r="Z18" s="536">
        <v>44561</v>
      </c>
      <c r="AA18" s="981" t="s">
        <v>12</v>
      </c>
      <c r="AB18" s="996">
        <v>109250000</v>
      </c>
      <c r="AC18" s="996">
        <v>107916667</v>
      </c>
      <c r="AD18" s="1098"/>
      <c r="AE18" s="1115" t="s">
        <v>51</v>
      </c>
      <c r="AF18" s="1114" t="s">
        <v>887</v>
      </c>
      <c r="AG18" s="414"/>
      <c r="AH18" s="414"/>
      <c r="AI18" s="414"/>
      <c r="AJ18" s="414"/>
      <c r="AK18" s="414"/>
      <c r="AL18" s="414"/>
      <c r="AM18" s="414"/>
      <c r="AN18" s="414"/>
      <c r="AO18" s="414"/>
      <c r="AP18" s="414"/>
      <c r="AQ18" s="414"/>
      <c r="AR18" s="414"/>
      <c r="AS18" s="414"/>
      <c r="AT18" s="414"/>
      <c r="AU18" s="414"/>
      <c r="AV18" s="414"/>
      <c r="AW18" s="414"/>
      <c r="AX18" s="414"/>
      <c r="AY18" s="414"/>
      <c r="AZ18" s="414"/>
      <c r="BA18" s="414"/>
      <c r="BB18" s="414"/>
      <c r="BC18" s="414"/>
      <c r="BD18" s="414"/>
      <c r="BE18" s="414"/>
    </row>
    <row r="19" spans="1:57" s="43" customFormat="1" ht="12.75">
      <c r="A19" s="1099"/>
      <c r="B19" s="1092"/>
      <c r="C19" s="1092"/>
      <c r="D19" s="1092"/>
      <c r="E19" s="1092"/>
      <c r="F19" s="1092"/>
      <c r="G19" s="996"/>
      <c r="H19" s="996"/>
      <c r="I19" s="996"/>
      <c r="J19" s="559"/>
      <c r="K19" s="559"/>
      <c r="L19" s="559"/>
      <c r="M19" s="559"/>
      <c r="N19" s="559"/>
      <c r="O19" s="559"/>
      <c r="P19" s="559"/>
      <c r="Q19" s="1104"/>
      <c r="R19" s="127" t="s">
        <v>892</v>
      </c>
      <c r="S19" s="512" t="s">
        <v>893</v>
      </c>
      <c r="T19" s="512" t="s">
        <v>55</v>
      </c>
      <c r="U19" s="464">
        <v>2</v>
      </c>
      <c r="V19" s="464"/>
      <c r="W19" s="464"/>
      <c r="X19" s="512" t="s">
        <v>9</v>
      </c>
      <c r="Y19" s="536">
        <v>44198</v>
      </c>
      <c r="Z19" s="536">
        <v>44561</v>
      </c>
      <c r="AA19" s="981"/>
      <c r="AB19" s="996"/>
      <c r="AC19" s="996"/>
      <c r="AD19" s="1098"/>
      <c r="AE19" s="1115"/>
      <c r="AF19" s="1114"/>
      <c r="AG19" s="414"/>
      <c r="AH19" s="414"/>
      <c r="AI19" s="414"/>
      <c r="AJ19" s="414"/>
      <c r="AK19" s="414"/>
      <c r="AL19" s="414"/>
      <c r="AM19" s="414"/>
      <c r="AN19" s="414"/>
      <c r="AO19" s="414"/>
      <c r="AP19" s="414"/>
      <c r="AQ19" s="414"/>
      <c r="AR19" s="414"/>
      <c r="AS19" s="414"/>
      <c r="AT19" s="414"/>
      <c r="AU19" s="414"/>
      <c r="AV19" s="414"/>
      <c r="AW19" s="414"/>
      <c r="AX19" s="414"/>
      <c r="AY19" s="414"/>
      <c r="AZ19" s="414"/>
      <c r="BA19" s="414"/>
      <c r="BB19" s="414"/>
      <c r="BC19" s="414"/>
      <c r="BD19" s="414"/>
      <c r="BE19" s="414"/>
    </row>
    <row r="20" spans="1:57" s="43" customFormat="1" ht="25.5">
      <c r="A20" s="1099"/>
      <c r="B20" s="1092"/>
      <c r="C20" s="1092"/>
      <c r="D20" s="1092"/>
      <c r="E20" s="1092"/>
      <c r="F20" s="1092"/>
      <c r="G20" s="996"/>
      <c r="H20" s="996"/>
      <c r="I20" s="996"/>
      <c r="J20" s="559"/>
      <c r="K20" s="559"/>
      <c r="L20" s="559"/>
      <c r="M20" s="559"/>
      <c r="N20" s="559"/>
      <c r="O20" s="559"/>
      <c r="P20" s="559"/>
      <c r="Q20" s="1104"/>
      <c r="R20" s="127" t="s">
        <v>894</v>
      </c>
      <c r="S20" s="512" t="s">
        <v>895</v>
      </c>
      <c r="T20" s="512" t="s">
        <v>595</v>
      </c>
      <c r="U20" s="114">
        <v>1</v>
      </c>
      <c r="V20" s="114"/>
      <c r="W20" s="114"/>
      <c r="X20" s="512" t="s">
        <v>7</v>
      </c>
      <c r="Y20" s="536">
        <v>44198</v>
      </c>
      <c r="Z20" s="536">
        <v>44561</v>
      </c>
      <c r="AA20" s="981" t="s">
        <v>12</v>
      </c>
      <c r="AB20" s="996">
        <v>384525296</v>
      </c>
      <c r="AC20" s="996">
        <v>413726777</v>
      </c>
      <c r="AD20" s="1098"/>
      <c r="AE20" s="1115" t="s">
        <v>51</v>
      </c>
      <c r="AF20" s="1114" t="s">
        <v>887</v>
      </c>
      <c r="AG20" s="414"/>
      <c r="AH20" s="414"/>
      <c r="AI20" s="414"/>
      <c r="AJ20" s="414"/>
      <c r="AK20" s="414"/>
      <c r="AL20" s="414"/>
      <c r="AM20" s="414"/>
      <c r="AN20" s="414"/>
      <c r="AO20" s="414"/>
      <c r="AP20" s="414"/>
      <c r="AQ20" s="414"/>
      <c r="AR20" s="414"/>
      <c r="AS20" s="414"/>
      <c r="AT20" s="414"/>
      <c r="AU20" s="414"/>
      <c r="AV20" s="414"/>
      <c r="AW20" s="414"/>
      <c r="AX20" s="414"/>
      <c r="AY20" s="414"/>
      <c r="AZ20" s="414"/>
      <c r="BA20" s="414"/>
      <c r="BB20" s="414"/>
      <c r="BC20" s="414"/>
      <c r="BD20" s="414"/>
      <c r="BE20" s="414"/>
    </row>
    <row r="21" spans="1:57" s="43" customFormat="1" ht="25.5">
      <c r="A21" s="1099"/>
      <c r="B21" s="1092"/>
      <c r="C21" s="1092"/>
      <c r="D21" s="1092"/>
      <c r="E21" s="1092"/>
      <c r="F21" s="1092"/>
      <c r="G21" s="996"/>
      <c r="H21" s="996"/>
      <c r="I21" s="996"/>
      <c r="J21" s="559"/>
      <c r="K21" s="559"/>
      <c r="L21" s="559"/>
      <c r="M21" s="559"/>
      <c r="N21" s="559"/>
      <c r="O21" s="559"/>
      <c r="P21" s="559"/>
      <c r="Q21" s="1104"/>
      <c r="R21" s="127" t="s">
        <v>896</v>
      </c>
      <c r="S21" s="512" t="s">
        <v>897</v>
      </c>
      <c r="T21" s="512" t="s">
        <v>55</v>
      </c>
      <c r="U21" s="464">
        <v>4</v>
      </c>
      <c r="V21" s="464"/>
      <c r="W21" s="464"/>
      <c r="X21" s="512" t="s">
        <v>7</v>
      </c>
      <c r="Y21" s="536">
        <v>44198</v>
      </c>
      <c r="Z21" s="536">
        <v>44561</v>
      </c>
      <c r="AA21" s="981"/>
      <c r="AB21" s="996"/>
      <c r="AC21" s="996"/>
      <c r="AD21" s="1098"/>
      <c r="AE21" s="1115"/>
      <c r="AF21" s="1114"/>
      <c r="AG21" s="414"/>
      <c r="AH21" s="414"/>
      <c r="AI21" s="414"/>
      <c r="AJ21" s="414"/>
      <c r="AK21" s="414"/>
      <c r="AL21" s="414"/>
      <c r="AM21" s="414"/>
      <c r="AN21" s="414"/>
      <c r="AO21" s="414"/>
      <c r="AP21" s="414"/>
      <c r="AQ21" s="414"/>
      <c r="AR21" s="414"/>
      <c r="AS21" s="414"/>
      <c r="AT21" s="414"/>
      <c r="AU21" s="414"/>
      <c r="AV21" s="414"/>
      <c r="AW21" s="414"/>
      <c r="AX21" s="414"/>
      <c r="AY21" s="414"/>
      <c r="AZ21" s="414"/>
      <c r="BA21" s="414"/>
      <c r="BB21" s="414"/>
      <c r="BC21" s="414"/>
      <c r="BD21" s="414"/>
      <c r="BE21" s="414"/>
    </row>
    <row r="22" spans="1:57" s="43" customFormat="1" ht="15" customHeight="1">
      <c r="A22" s="1099"/>
      <c r="B22" s="1092"/>
      <c r="C22" s="1092"/>
      <c r="D22" s="1092"/>
      <c r="E22" s="1092"/>
      <c r="F22" s="1092"/>
      <c r="G22" s="996"/>
      <c r="H22" s="996"/>
      <c r="I22" s="996"/>
      <c r="J22" s="559"/>
      <c r="K22" s="559"/>
      <c r="L22" s="559"/>
      <c r="M22" s="559"/>
      <c r="N22" s="559"/>
      <c r="O22" s="559"/>
      <c r="P22" s="559"/>
      <c r="Q22" s="1104"/>
      <c r="R22" s="127" t="s">
        <v>898</v>
      </c>
      <c r="S22" s="512" t="s">
        <v>899</v>
      </c>
      <c r="T22" s="512" t="s">
        <v>885</v>
      </c>
      <c r="U22" s="512">
        <v>12</v>
      </c>
      <c r="V22" s="512"/>
      <c r="W22" s="512"/>
      <c r="X22" s="512" t="s">
        <v>5</v>
      </c>
      <c r="Y22" s="536">
        <v>44198</v>
      </c>
      <c r="Z22" s="536">
        <v>44561</v>
      </c>
      <c r="AA22" s="981"/>
      <c r="AB22" s="996"/>
      <c r="AC22" s="996"/>
      <c r="AD22" s="1098"/>
      <c r="AE22" s="1115"/>
      <c r="AF22" s="1114"/>
      <c r="AG22" s="414"/>
      <c r="AH22" s="414"/>
      <c r="AI22" s="414"/>
      <c r="AJ22" s="414"/>
      <c r="AK22" s="414"/>
      <c r="AL22" s="414"/>
      <c r="AM22" s="414"/>
      <c r="AN22" s="414"/>
      <c r="AO22" s="414"/>
      <c r="AP22" s="414"/>
      <c r="AQ22" s="414"/>
      <c r="AR22" s="414"/>
      <c r="AS22" s="414"/>
      <c r="AT22" s="414"/>
      <c r="AU22" s="414"/>
      <c r="AV22" s="414"/>
      <c r="AW22" s="414"/>
      <c r="AX22" s="414"/>
      <c r="AY22" s="414"/>
      <c r="AZ22" s="414"/>
      <c r="BA22" s="414"/>
      <c r="BB22" s="414"/>
      <c r="BC22" s="414"/>
      <c r="BD22" s="414"/>
      <c r="BE22" s="414"/>
    </row>
    <row r="23" spans="1:57" s="45" customFormat="1" ht="12.75">
      <c r="A23" s="1099"/>
      <c r="B23" s="1092"/>
      <c r="C23" s="1092"/>
      <c r="D23" s="1092"/>
      <c r="E23" s="1092"/>
      <c r="F23" s="1092" t="s">
        <v>900</v>
      </c>
      <c r="G23" s="664">
        <v>1250000000</v>
      </c>
      <c r="H23" s="664">
        <v>1250000000</v>
      </c>
      <c r="I23" s="664" t="s">
        <v>875</v>
      </c>
      <c r="J23" s="559" t="s">
        <v>3</v>
      </c>
      <c r="K23" s="559" t="s">
        <v>3</v>
      </c>
      <c r="L23" s="559" t="s">
        <v>3</v>
      </c>
      <c r="M23" s="559" t="s">
        <v>3</v>
      </c>
      <c r="N23" s="559" t="s">
        <v>3</v>
      </c>
      <c r="O23" s="559" t="s">
        <v>3</v>
      </c>
      <c r="P23" s="559" t="s">
        <v>3</v>
      </c>
      <c r="Q23" s="1104" t="s">
        <v>3</v>
      </c>
      <c r="R23" s="430" t="s">
        <v>901</v>
      </c>
      <c r="S23" s="428" t="s">
        <v>902</v>
      </c>
      <c r="T23" s="428" t="s">
        <v>55</v>
      </c>
      <c r="U23" s="115">
        <v>44</v>
      </c>
      <c r="V23" s="115"/>
      <c r="W23" s="115"/>
      <c r="X23" s="428" t="s">
        <v>5</v>
      </c>
      <c r="Y23" s="429">
        <v>44198</v>
      </c>
      <c r="Z23" s="429">
        <v>44561</v>
      </c>
      <c r="AA23" s="680" t="s">
        <v>12</v>
      </c>
      <c r="AB23" s="664">
        <v>1250000000</v>
      </c>
      <c r="AC23" s="1097">
        <v>1250000000</v>
      </c>
      <c r="AD23" s="1096" t="s">
        <v>903</v>
      </c>
      <c r="AE23" s="1117" t="s">
        <v>51</v>
      </c>
      <c r="AF23" s="938" t="s">
        <v>904</v>
      </c>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row>
    <row r="24" spans="1:57" s="45" customFormat="1" ht="25.5">
      <c r="A24" s="1099"/>
      <c r="B24" s="1092"/>
      <c r="C24" s="1092"/>
      <c r="D24" s="1092"/>
      <c r="E24" s="1092"/>
      <c r="F24" s="1092"/>
      <c r="G24" s="664"/>
      <c r="H24" s="664"/>
      <c r="I24" s="664"/>
      <c r="J24" s="559"/>
      <c r="K24" s="559"/>
      <c r="L24" s="559"/>
      <c r="M24" s="559"/>
      <c r="N24" s="559"/>
      <c r="O24" s="559"/>
      <c r="P24" s="559"/>
      <c r="Q24" s="1104"/>
      <c r="R24" s="430" t="s">
        <v>905</v>
      </c>
      <c r="S24" s="428" t="s">
        <v>906</v>
      </c>
      <c r="T24" s="428" t="s">
        <v>55</v>
      </c>
      <c r="U24" s="115">
        <v>180</v>
      </c>
      <c r="V24" s="115"/>
      <c r="W24" s="115"/>
      <c r="X24" s="428" t="s">
        <v>5</v>
      </c>
      <c r="Y24" s="429">
        <v>44198</v>
      </c>
      <c r="Z24" s="429">
        <v>44561</v>
      </c>
      <c r="AA24" s="680"/>
      <c r="AB24" s="664"/>
      <c r="AC24" s="1097"/>
      <c r="AD24" s="1096"/>
      <c r="AE24" s="1117"/>
      <c r="AF24" s="938"/>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row>
    <row r="25" spans="1:57" s="45" customFormat="1" ht="25.5">
      <c r="A25" s="1099"/>
      <c r="B25" s="1092"/>
      <c r="C25" s="1092"/>
      <c r="D25" s="1092"/>
      <c r="E25" s="1092"/>
      <c r="F25" s="1092"/>
      <c r="G25" s="664"/>
      <c r="H25" s="664"/>
      <c r="I25" s="664"/>
      <c r="J25" s="559"/>
      <c r="K25" s="559"/>
      <c r="L25" s="559"/>
      <c r="M25" s="559"/>
      <c r="N25" s="559"/>
      <c r="O25" s="559"/>
      <c r="P25" s="559"/>
      <c r="Q25" s="1104"/>
      <c r="R25" s="430" t="s">
        <v>907</v>
      </c>
      <c r="S25" s="428" t="s">
        <v>908</v>
      </c>
      <c r="T25" s="428" t="s">
        <v>55</v>
      </c>
      <c r="U25" s="115">
        <v>33</v>
      </c>
      <c r="V25" s="115"/>
      <c r="W25" s="115"/>
      <c r="X25" s="428" t="s">
        <v>5</v>
      </c>
      <c r="Y25" s="429">
        <v>44198</v>
      </c>
      <c r="Z25" s="429">
        <v>44561</v>
      </c>
      <c r="AA25" s="680"/>
      <c r="AB25" s="664"/>
      <c r="AC25" s="1097"/>
      <c r="AD25" s="1096"/>
      <c r="AE25" s="1117"/>
      <c r="AF25" s="938"/>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row>
    <row r="26" spans="1:57" s="45" customFormat="1" ht="25.5">
      <c r="A26" s="1099"/>
      <c r="B26" s="1092"/>
      <c r="C26" s="1092"/>
      <c r="D26" s="1092"/>
      <c r="E26" s="1092"/>
      <c r="F26" s="1092"/>
      <c r="G26" s="664"/>
      <c r="H26" s="664"/>
      <c r="I26" s="664"/>
      <c r="J26" s="559"/>
      <c r="K26" s="559"/>
      <c r="L26" s="559"/>
      <c r="M26" s="559"/>
      <c r="N26" s="559"/>
      <c r="O26" s="559"/>
      <c r="P26" s="559"/>
      <c r="Q26" s="1104"/>
      <c r="R26" s="430" t="s">
        <v>909</v>
      </c>
      <c r="S26" s="428" t="s">
        <v>910</v>
      </c>
      <c r="T26" s="428" t="s">
        <v>55</v>
      </c>
      <c r="U26" s="115">
        <v>90</v>
      </c>
      <c r="V26" s="115"/>
      <c r="W26" s="115"/>
      <c r="X26" s="428" t="s">
        <v>5</v>
      </c>
      <c r="Y26" s="429">
        <v>44198</v>
      </c>
      <c r="Z26" s="429">
        <v>44561</v>
      </c>
      <c r="AA26" s="680"/>
      <c r="AB26" s="664"/>
      <c r="AC26" s="1097"/>
      <c r="AD26" s="1096"/>
      <c r="AE26" s="1117"/>
      <c r="AF26" s="938"/>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row>
    <row r="27" spans="1:57" s="45" customFormat="1" ht="25.5">
      <c r="A27" s="1099"/>
      <c r="B27" s="1092"/>
      <c r="C27" s="1092"/>
      <c r="D27" s="1092"/>
      <c r="E27" s="1092"/>
      <c r="F27" s="1092"/>
      <c r="G27" s="664"/>
      <c r="H27" s="664"/>
      <c r="I27" s="664"/>
      <c r="J27" s="559"/>
      <c r="K27" s="559"/>
      <c r="L27" s="559"/>
      <c r="M27" s="559"/>
      <c r="N27" s="559"/>
      <c r="O27" s="559"/>
      <c r="P27" s="559"/>
      <c r="Q27" s="1104"/>
      <c r="R27" s="430" t="s">
        <v>911</v>
      </c>
      <c r="S27" s="428" t="s">
        <v>912</v>
      </c>
      <c r="T27" s="428" t="s">
        <v>55</v>
      </c>
      <c r="U27" s="115">
        <v>300</v>
      </c>
      <c r="V27" s="115"/>
      <c r="W27" s="115"/>
      <c r="X27" s="428" t="s">
        <v>5</v>
      </c>
      <c r="Y27" s="429">
        <v>44198</v>
      </c>
      <c r="Z27" s="429">
        <v>44561</v>
      </c>
      <c r="AA27" s="680"/>
      <c r="AB27" s="664"/>
      <c r="AC27" s="1097"/>
      <c r="AD27" s="1096"/>
      <c r="AE27" s="1117"/>
      <c r="AF27" s="938"/>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row>
    <row r="28" spans="1:57" s="45" customFormat="1" ht="12.75">
      <c r="A28" s="1099"/>
      <c r="B28" s="1092"/>
      <c r="C28" s="1092"/>
      <c r="D28" s="1092"/>
      <c r="E28" s="1092"/>
      <c r="F28" s="1092"/>
      <c r="G28" s="664"/>
      <c r="H28" s="664"/>
      <c r="I28" s="664"/>
      <c r="J28" s="559"/>
      <c r="K28" s="559"/>
      <c r="L28" s="559"/>
      <c r="M28" s="559"/>
      <c r="N28" s="559"/>
      <c r="O28" s="559"/>
      <c r="P28" s="559"/>
      <c r="Q28" s="1104"/>
      <c r="R28" s="430" t="s">
        <v>913</v>
      </c>
      <c r="S28" s="428" t="s">
        <v>914</v>
      </c>
      <c r="T28" s="428" t="s">
        <v>55</v>
      </c>
      <c r="U28" s="115">
        <v>1</v>
      </c>
      <c r="V28" s="115"/>
      <c r="W28" s="115"/>
      <c r="X28" s="428" t="s">
        <v>10</v>
      </c>
      <c r="Y28" s="429">
        <v>44198</v>
      </c>
      <c r="Z28" s="429">
        <v>44561</v>
      </c>
      <c r="AA28" s="680"/>
      <c r="AB28" s="664"/>
      <c r="AC28" s="1097"/>
      <c r="AD28" s="1096"/>
      <c r="AE28" s="1117"/>
      <c r="AF28" s="938"/>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row>
    <row r="29" spans="1:57" s="45" customFormat="1" ht="25.5">
      <c r="A29" s="1099"/>
      <c r="B29" s="1092"/>
      <c r="C29" s="1092"/>
      <c r="D29" s="1092"/>
      <c r="E29" s="1092"/>
      <c r="F29" s="1092"/>
      <c r="G29" s="664"/>
      <c r="H29" s="664"/>
      <c r="I29" s="664"/>
      <c r="J29" s="559"/>
      <c r="K29" s="559"/>
      <c r="L29" s="559"/>
      <c r="M29" s="559"/>
      <c r="N29" s="559"/>
      <c r="O29" s="559"/>
      <c r="P29" s="559"/>
      <c r="Q29" s="1104"/>
      <c r="R29" s="430" t="s">
        <v>915</v>
      </c>
      <c r="S29" s="428" t="s">
        <v>916</v>
      </c>
      <c r="T29" s="428" t="s">
        <v>55</v>
      </c>
      <c r="U29" s="115">
        <v>50</v>
      </c>
      <c r="V29" s="115"/>
      <c r="W29" s="115"/>
      <c r="X29" s="428" t="s">
        <v>5</v>
      </c>
      <c r="Y29" s="429">
        <v>44198</v>
      </c>
      <c r="Z29" s="429">
        <v>44561</v>
      </c>
      <c r="AA29" s="680"/>
      <c r="AB29" s="664"/>
      <c r="AC29" s="1097"/>
      <c r="AD29" s="1096"/>
      <c r="AE29" s="1117"/>
      <c r="AF29" s="938"/>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row>
    <row r="30" spans="1:57" s="45" customFormat="1" ht="25.5">
      <c r="A30" s="1099"/>
      <c r="B30" s="1092"/>
      <c r="C30" s="1092"/>
      <c r="D30" s="1092"/>
      <c r="E30" s="1092"/>
      <c r="F30" s="1092"/>
      <c r="G30" s="664"/>
      <c r="H30" s="664"/>
      <c r="I30" s="664"/>
      <c r="J30" s="559"/>
      <c r="K30" s="559"/>
      <c r="L30" s="559"/>
      <c r="M30" s="559"/>
      <c r="N30" s="559"/>
      <c r="O30" s="559"/>
      <c r="P30" s="559"/>
      <c r="Q30" s="1104"/>
      <c r="R30" s="430" t="s">
        <v>917</v>
      </c>
      <c r="S30" s="428" t="s">
        <v>918</v>
      </c>
      <c r="T30" s="428" t="s">
        <v>55</v>
      </c>
      <c r="U30" s="115">
        <v>12</v>
      </c>
      <c r="V30" s="115"/>
      <c r="W30" s="115"/>
      <c r="X30" s="428" t="s">
        <v>5</v>
      </c>
      <c r="Y30" s="429">
        <v>44198</v>
      </c>
      <c r="Z30" s="429">
        <v>44561</v>
      </c>
      <c r="AA30" s="680"/>
      <c r="AB30" s="664"/>
      <c r="AC30" s="1097"/>
      <c r="AD30" s="1096"/>
      <c r="AE30" s="1117"/>
      <c r="AF30" s="938"/>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row>
    <row r="31" spans="1:57" s="45" customFormat="1" ht="78.75" customHeight="1">
      <c r="A31" s="1099"/>
      <c r="B31" s="1092" t="s">
        <v>919</v>
      </c>
      <c r="C31" s="1092" t="s">
        <v>920</v>
      </c>
      <c r="D31" s="1092">
        <v>1600</v>
      </c>
      <c r="E31" s="1092" t="s">
        <v>921</v>
      </c>
      <c r="F31" s="1092" t="s">
        <v>922</v>
      </c>
      <c r="G31" s="664">
        <v>556775583</v>
      </c>
      <c r="H31" s="664">
        <v>405257978</v>
      </c>
      <c r="I31" s="664" t="s">
        <v>875</v>
      </c>
      <c r="J31" s="559" t="s">
        <v>3</v>
      </c>
      <c r="K31" s="559" t="s">
        <v>3</v>
      </c>
      <c r="L31" s="559" t="s">
        <v>3</v>
      </c>
      <c r="M31" s="559" t="s">
        <v>3</v>
      </c>
      <c r="N31" s="559" t="s">
        <v>3</v>
      </c>
      <c r="O31" s="559" t="s">
        <v>3</v>
      </c>
      <c r="P31" s="559" t="s">
        <v>3</v>
      </c>
      <c r="Q31" s="1104" t="s">
        <v>3</v>
      </c>
      <c r="R31" s="495" t="s">
        <v>923</v>
      </c>
      <c r="S31" s="402" t="s">
        <v>924</v>
      </c>
      <c r="T31" s="402" t="s">
        <v>55</v>
      </c>
      <c r="U31" s="402">
        <v>1</v>
      </c>
      <c r="V31" s="402"/>
      <c r="W31" s="402"/>
      <c r="X31" s="402" t="s">
        <v>5</v>
      </c>
      <c r="Y31" s="536">
        <v>44198</v>
      </c>
      <c r="Z31" s="480">
        <v>44227</v>
      </c>
      <c r="AA31" s="620" t="s">
        <v>12</v>
      </c>
      <c r="AB31" s="996">
        <v>556775583</v>
      </c>
      <c r="AC31" s="996">
        <v>405257978</v>
      </c>
      <c r="AD31" s="1098" t="s">
        <v>925</v>
      </c>
      <c r="AE31" s="526" t="s">
        <v>51</v>
      </c>
      <c r="AF31" s="479" t="s">
        <v>926</v>
      </c>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row>
    <row r="32" spans="1:57" s="45" customFormat="1" ht="78.75" customHeight="1">
      <c r="A32" s="1099"/>
      <c r="B32" s="1092"/>
      <c r="C32" s="1092"/>
      <c r="D32" s="1092"/>
      <c r="E32" s="1092"/>
      <c r="F32" s="1092"/>
      <c r="G32" s="664"/>
      <c r="H32" s="664"/>
      <c r="I32" s="664"/>
      <c r="J32" s="559"/>
      <c r="K32" s="559"/>
      <c r="L32" s="559"/>
      <c r="M32" s="559"/>
      <c r="N32" s="559"/>
      <c r="O32" s="559"/>
      <c r="P32" s="559"/>
      <c r="Q32" s="1104"/>
      <c r="R32" s="495" t="s">
        <v>927</v>
      </c>
      <c r="S32" s="402" t="s">
        <v>928</v>
      </c>
      <c r="T32" s="402" t="s">
        <v>55</v>
      </c>
      <c r="U32" s="402">
        <v>2</v>
      </c>
      <c r="V32" s="402"/>
      <c r="W32" s="402"/>
      <c r="X32" s="402" t="s">
        <v>9</v>
      </c>
      <c r="Y32" s="480">
        <v>44228</v>
      </c>
      <c r="Z32" s="480">
        <v>44561</v>
      </c>
      <c r="AA32" s="620"/>
      <c r="AB32" s="996">
        <v>0</v>
      </c>
      <c r="AC32" s="996"/>
      <c r="AD32" s="1098"/>
      <c r="AE32" s="526" t="s">
        <v>51</v>
      </c>
      <c r="AF32" s="479" t="s">
        <v>926</v>
      </c>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row>
    <row r="33" spans="1:57" s="45" customFormat="1" ht="25.5">
      <c r="A33" s="1099"/>
      <c r="B33" s="1092"/>
      <c r="C33" s="1092"/>
      <c r="D33" s="1092"/>
      <c r="E33" s="1092"/>
      <c r="F33" s="1092" t="s">
        <v>929</v>
      </c>
      <c r="G33" s="664">
        <v>352224417</v>
      </c>
      <c r="H33" s="664">
        <v>463995022</v>
      </c>
      <c r="I33" s="664" t="s">
        <v>875</v>
      </c>
      <c r="J33" s="559" t="s">
        <v>3</v>
      </c>
      <c r="K33" s="559" t="s">
        <v>3</v>
      </c>
      <c r="L33" s="559" t="s">
        <v>3</v>
      </c>
      <c r="M33" s="559" t="s">
        <v>3</v>
      </c>
      <c r="N33" s="559" t="s">
        <v>3</v>
      </c>
      <c r="O33" s="559" t="s">
        <v>3</v>
      </c>
      <c r="P33" s="559" t="s">
        <v>3</v>
      </c>
      <c r="Q33" s="1104" t="s">
        <v>3</v>
      </c>
      <c r="R33" s="495" t="s">
        <v>930</v>
      </c>
      <c r="S33" s="402" t="s">
        <v>924</v>
      </c>
      <c r="T33" s="402" t="s">
        <v>55</v>
      </c>
      <c r="U33" s="402">
        <v>1</v>
      </c>
      <c r="V33" s="402"/>
      <c r="W33" s="402"/>
      <c r="X33" s="402" t="s">
        <v>5</v>
      </c>
      <c r="Y33" s="536">
        <v>44198</v>
      </c>
      <c r="Z33" s="480">
        <v>44227</v>
      </c>
      <c r="AA33" s="620" t="s">
        <v>12</v>
      </c>
      <c r="AB33" s="996">
        <v>352224417</v>
      </c>
      <c r="AC33" s="996">
        <v>463995022</v>
      </c>
      <c r="AD33" s="1098" t="s">
        <v>931</v>
      </c>
      <c r="AE33" s="526" t="s">
        <v>51</v>
      </c>
      <c r="AF33" s="479" t="s">
        <v>926</v>
      </c>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row>
    <row r="34" spans="1:57" s="45" customFormat="1" ht="25.5">
      <c r="A34" s="1099"/>
      <c r="B34" s="1092"/>
      <c r="C34" s="1092"/>
      <c r="D34" s="1092"/>
      <c r="E34" s="1092"/>
      <c r="F34" s="1092"/>
      <c r="G34" s="664"/>
      <c r="H34" s="664"/>
      <c r="I34" s="664"/>
      <c r="J34" s="559"/>
      <c r="K34" s="559"/>
      <c r="L34" s="559"/>
      <c r="M34" s="559"/>
      <c r="N34" s="559"/>
      <c r="O34" s="559"/>
      <c r="P34" s="559"/>
      <c r="Q34" s="1104"/>
      <c r="R34" s="495" t="s">
        <v>932</v>
      </c>
      <c r="S34" s="402" t="s">
        <v>933</v>
      </c>
      <c r="T34" s="402" t="s">
        <v>55</v>
      </c>
      <c r="U34" s="402">
        <v>1</v>
      </c>
      <c r="V34" s="402"/>
      <c r="W34" s="402"/>
      <c r="X34" s="402" t="s">
        <v>10</v>
      </c>
      <c r="Y34" s="480">
        <v>44470</v>
      </c>
      <c r="Z34" s="480">
        <v>44561</v>
      </c>
      <c r="AA34" s="620"/>
      <c r="AB34" s="996">
        <v>0</v>
      </c>
      <c r="AC34" s="996"/>
      <c r="AD34" s="1098"/>
      <c r="AE34" s="526" t="s">
        <v>51</v>
      </c>
      <c r="AF34" s="479" t="s">
        <v>926</v>
      </c>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row>
    <row r="35" spans="1:57" s="45" customFormat="1" ht="25.5">
      <c r="A35" s="1099"/>
      <c r="B35" s="1092"/>
      <c r="C35" s="1092"/>
      <c r="D35" s="1092"/>
      <c r="E35" s="1092"/>
      <c r="F35" s="1092" t="s">
        <v>934</v>
      </c>
      <c r="G35" s="664">
        <v>1467753000</v>
      </c>
      <c r="H35" s="664">
        <v>1507500000</v>
      </c>
      <c r="I35" s="664" t="s">
        <v>875</v>
      </c>
      <c r="J35" s="559" t="s">
        <v>3</v>
      </c>
      <c r="K35" s="559" t="s">
        <v>3</v>
      </c>
      <c r="L35" s="559" t="s">
        <v>3</v>
      </c>
      <c r="M35" s="559" t="s">
        <v>3</v>
      </c>
      <c r="N35" s="559" t="s">
        <v>3</v>
      </c>
      <c r="O35" s="559" t="s">
        <v>3</v>
      </c>
      <c r="P35" s="559" t="s">
        <v>3</v>
      </c>
      <c r="Q35" s="1104" t="s">
        <v>3</v>
      </c>
      <c r="R35" s="495" t="s">
        <v>935</v>
      </c>
      <c r="S35" s="402" t="s">
        <v>924</v>
      </c>
      <c r="T35" s="402" t="s">
        <v>55</v>
      </c>
      <c r="U35" s="402">
        <v>1</v>
      </c>
      <c r="V35" s="402"/>
      <c r="W35" s="402"/>
      <c r="X35" s="402" t="s">
        <v>5</v>
      </c>
      <c r="Y35" s="536">
        <v>44198</v>
      </c>
      <c r="Z35" s="480">
        <v>44227</v>
      </c>
      <c r="AA35" s="620" t="s">
        <v>12</v>
      </c>
      <c r="AB35" s="996">
        <v>217753000</v>
      </c>
      <c r="AC35" s="996">
        <v>257500000</v>
      </c>
      <c r="AD35" s="1098"/>
      <c r="AE35" s="526" t="s">
        <v>51</v>
      </c>
      <c r="AF35" s="479" t="s">
        <v>926</v>
      </c>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row>
    <row r="36" spans="1:57" s="45" customFormat="1" ht="25.5">
      <c r="A36" s="1099"/>
      <c r="B36" s="1092"/>
      <c r="C36" s="1092"/>
      <c r="D36" s="1092"/>
      <c r="E36" s="1092"/>
      <c r="F36" s="1092"/>
      <c r="G36" s="664"/>
      <c r="H36" s="664"/>
      <c r="I36" s="664"/>
      <c r="J36" s="559"/>
      <c r="K36" s="559"/>
      <c r="L36" s="559"/>
      <c r="M36" s="559"/>
      <c r="N36" s="559"/>
      <c r="O36" s="559"/>
      <c r="P36" s="559"/>
      <c r="Q36" s="1104"/>
      <c r="R36" s="495" t="s">
        <v>936</v>
      </c>
      <c r="S36" s="402" t="s">
        <v>933</v>
      </c>
      <c r="T36" s="402" t="s">
        <v>55</v>
      </c>
      <c r="U36" s="402">
        <v>1</v>
      </c>
      <c r="V36" s="402"/>
      <c r="W36" s="402"/>
      <c r="X36" s="402" t="s">
        <v>10</v>
      </c>
      <c r="Y36" s="480">
        <v>44470</v>
      </c>
      <c r="Z36" s="480">
        <v>44561</v>
      </c>
      <c r="AA36" s="620"/>
      <c r="AB36" s="996">
        <v>0</v>
      </c>
      <c r="AC36" s="996"/>
      <c r="AD36" s="1098"/>
      <c r="AE36" s="526" t="s">
        <v>51</v>
      </c>
      <c r="AF36" s="479" t="s">
        <v>926</v>
      </c>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row>
    <row r="37" spans="1:57" s="45" customFormat="1" ht="25.5">
      <c r="A37" s="1099"/>
      <c r="B37" s="1092"/>
      <c r="C37" s="1092"/>
      <c r="D37" s="1092"/>
      <c r="E37" s="1092"/>
      <c r="F37" s="1092"/>
      <c r="G37" s="664"/>
      <c r="H37" s="664"/>
      <c r="I37" s="664"/>
      <c r="J37" s="559"/>
      <c r="K37" s="559"/>
      <c r="L37" s="559"/>
      <c r="M37" s="559"/>
      <c r="N37" s="559"/>
      <c r="O37" s="559"/>
      <c r="P37" s="559"/>
      <c r="Q37" s="1104"/>
      <c r="R37" s="430" t="s">
        <v>937</v>
      </c>
      <c r="S37" s="428" t="s">
        <v>938</v>
      </c>
      <c r="T37" s="428" t="s">
        <v>55</v>
      </c>
      <c r="U37" s="117">
        <v>50</v>
      </c>
      <c r="V37" s="117"/>
      <c r="W37" s="117"/>
      <c r="X37" s="428" t="s">
        <v>5</v>
      </c>
      <c r="Y37" s="429">
        <v>44198</v>
      </c>
      <c r="Z37" s="429">
        <v>44561</v>
      </c>
      <c r="AA37" s="428" t="s">
        <v>12</v>
      </c>
      <c r="AB37" s="432">
        <v>1250000000</v>
      </c>
      <c r="AC37" s="534">
        <f>700000000+550000000</f>
        <v>1250000000</v>
      </c>
      <c r="AD37" s="533" t="s">
        <v>903</v>
      </c>
      <c r="AE37" s="525" t="s">
        <v>51</v>
      </c>
      <c r="AF37" s="488" t="s">
        <v>904</v>
      </c>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row>
    <row r="38" spans="1:57" s="45" customFormat="1" ht="25.5">
      <c r="A38" s="1099" t="s">
        <v>939</v>
      </c>
      <c r="B38" s="1092" t="s">
        <v>940</v>
      </c>
      <c r="C38" s="1092" t="s">
        <v>941</v>
      </c>
      <c r="D38" s="1101">
        <v>4</v>
      </c>
      <c r="E38" s="1093" t="s">
        <v>942</v>
      </c>
      <c r="F38" s="1092" t="s">
        <v>943</v>
      </c>
      <c r="G38" s="664">
        <v>16072844050</v>
      </c>
      <c r="H38" s="664">
        <v>15694099998</v>
      </c>
      <c r="I38" s="664" t="s">
        <v>875</v>
      </c>
      <c r="J38" s="559" t="s">
        <v>3</v>
      </c>
      <c r="K38" s="559" t="s">
        <v>3</v>
      </c>
      <c r="L38" s="559" t="s">
        <v>3</v>
      </c>
      <c r="M38" s="559" t="s">
        <v>3</v>
      </c>
      <c r="N38" s="559" t="s">
        <v>3</v>
      </c>
      <c r="O38" s="559" t="s">
        <v>3</v>
      </c>
      <c r="P38" s="559" t="s">
        <v>3</v>
      </c>
      <c r="Q38" s="1104" t="s">
        <v>3</v>
      </c>
      <c r="R38" s="495" t="s">
        <v>944</v>
      </c>
      <c r="S38" s="402" t="s">
        <v>924</v>
      </c>
      <c r="T38" s="402" t="s">
        <v>55</v>
      </c>
      <c r="U38" s="402">
        <v>1</v>
      </c>
      <c r="V38" s="402"/>
      <c r="W38" s="402"/>
      <c r="X38" s="402" t="s">
        <v>5</v>
      </c>
      <c r="Y38" s="536">
        <v>44198</v>
      </c>
      <c r="Z38" s="480">
        <v>44227</v>
      </c>
      <c r="AA38" s="620" t="s">
        <v>12</v>
      </c>
      <c r="AB38" s="996">
        <v>93247000</v>
      </c>
      <c r="AC38" s="664">
        <v>45047000</v>
      </c>
      <c r="AD38" s="1098" t="s">
        <v>945</v>
      </c>
      <c r="AE38" s="526" t="s">
        <v>51</v>
      </c>
      <c r="AF38" s="479" t="s">
        <v>926</v>
      </c>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row>
    <row r="39" spans="1:57" s="45" customFormat="1" ht="25.5">
      <c r="A39" s="1099"/>
      <c r="B39" s="1092"/>
      <c r="C39" s="1092"/>
      <c r="D39" s="1101"/>
      <c r="E39" s="1093"/>
      <c r="F39" s="1092"/>
      <c r="G39" s="664"/>
      <c r="H39" s="664"/>
      <c r="I39" s="664"/>
      <c r="J39" s="559"/>
      <c r="K39" s="559"/>
      <c r="L39" s="559"/>
      <c r="M39" s="559"/>
      <c r="N39" s="559"/>
      <c r="O39" s="559"/>
      <c r="P39" s="559"/>
      <c r="Q39" s="1104"/>
      <c r="R39" s="495" t="s">
        <v>946</v>
      </c>
      <c r="S39" s="402" t="s">
        <v>933</v>
      </c>
      <c r="T39" s="402" t="s">
        <v>55</v>
      </c>
      <c r="U39" s="402">
        <v>1</v>
      </c>
      <c r="V39" s="402"/>
      <c r="W39" s="402"/>
      <c r="X39" s="402" t="s">
        <v>10</v>
      </c>
      <c r="Y39" s="480">
        <v>44470</v>
      </c>
      <c r="Z39" s="480">
        <v>44561</v>
      </c>
      <c r="AA39" s="620"/>
      <c r="AB39" s="996"/>
      <c r="AC39" s="664"/>
      <c r="AD39" s="1098"/>
      <c r="AE39" s="526" t="s">
        <v>51</v>
      </c>
      <c r="AF39" s="479" t="s">
        <v>926</v>
      </c>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row>
    <row r="40" spans="1:57" s="45" customFormat="1" ht="83.25" customHeight="1">
      <c r="A40" s="1099"/>
      <c r="B40" s="1092"/>
      <c r="C40" s="1092"/>
      <c r="D40" s="1101"/>
      <c r="E40" s="1093"/>
      <c r="F40" s="1092"/>
      <c r="G40" s="664"/>
      <c r="H40" s="664"/>
      <c r="I40" s="664"/>
      <c r="J40" s="559"/>
      <c r="K40" s="559"/>
      <c r="L40" s="559"/>
      <c r="M40" s="559"/>
      <c r="N40" s="559"/>
      <c r="O40" s="559"/>
      <c r="P40" s="559"/>
      <c r="Q40" s="1104"/>
      <c r="R40" s="495" t="s">
        <v>947</v>
      </c>
      <c r="S40" s="402" t="s">
        <v>877</v>
      </c>
      <c r="T40" s="402" t="s">
        <v>55</v>
      </c>
      <c r="U40" s="402">
        <v>4</v>
      </c>
      <c r="V40" s="402"/>
      <c r="W40" s="402"/>
      <c r="X40" s="402" t="s">
        <v>7</v>
      </c>
      <c r="Y40" s="536">
        <v>44198</v>
      </c>
      <c r="Z40" s="480">
        <v>44561</v>
      </c>
      <c r="AA40" s="402" t="s">
        <v>12</v>
      </c>
      <c r="AB40" s="498">
        <f>803000000+330000000</f>
        <v>1133000000</v>
      </c>
      <c r="AC40" s="498">
        <f>903988208+'[10]SEGUIMIENTO CDP'!$N$33+'[10]SEGUIMIENTO CDP'!$N$35+1000000000-50000000</f>
        <v>2303988208</v>
      </c>
      <c r="AD40" s="527" t="s">
        <v>948</v>
      </c>
      <c r="AE40" s="526" t="s">
        <v>51</v>
      </c>
      <c r="AF40" s="112" t="s">
        <v>949</v>
      </c>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row>
    <row r="41" spans="1:57" s="45" customFormat="1" ht="49.5" customHeight="1">
      <c r="A41" s="1099"/>
      <c r="B41" s="1092"/>
      <c r="C41" s="1092"/>
      <c r="D41" s="1101"/>
      <c r="E41" s="1093"/>
      <c r="F41" s="1092"/>
      <c r="G41" s="664"/>
      <c r="H41" s="664"/>
      <c r="I41" s="664"/>
      <c r="J41" s="559"/>
      <c r="K41" s="559"/>
      <c r="L41" s="559"/>
      <c r="M41" s="559"/>
      <c r="N41" s="559"/>
      <c r="O41" s="559"/>
      <c r="P41" s="559"/>
      <c r="Q41" s="1104"/>
      <c r="R41" s="495" t="s">
        <v>950</v>
      </c>
      <c r="S41" s="402" t="s">
        <v>877</v>
      </c>
      <c r="T41" s="402" t="s">
        <v>55</v>
      </c>
      <c r="U41" s="402">
        <v>4</v>
      </c>
      <c r="V41" s="402"/>
      <c r="W41" s="402"/>
      <c r="X41" s="402" t="s">
        <v>7</v>
      </c>
      <c r="Y41" s="536">
        <v>44198</v>
      </c>
      <c r="Z41" s="480">
        <v>44561</v>
      </c>
      <c r="AA41" s="402" t="s">
        <v>12</v>
      </c>
      <c r="AB41" s="498">
        <v>670508490</v>
      </c>
      <c r="AC41" s="498">
        <v>892508490</v>
      </c>
      <c r="AD41" s="527" t="s">
        <v>951</v>
      </c>
      <c r="AE41" s="526" t="s">
        <v>51</v>
      </c>
      <c r="AF41" s="112" t="s">
        <v>949</v>
      </c>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row>
    <row r="42" spans="1:57" s="45" customFormat="1" ht="57" customHeight="1">
      <c r="A42" s="1099"/>
      <c r="B42" s="1092"/>
      <c r="C42" s="1092"/>
      <c r="D42" s="1101"/>
      <c r="E42" s="1093"/>
      <c r="F42" s="1092"/>
      <c r="G42" s="664"/>
      <c r="H42" s="664"/>
      <c r="I42" s="664"/>
      <c r="J42" s="559"/>
      <c r="K42" s="559"/>
      <c r="L42" s="559"/>
      <c r="M42" s="559"/>
      <c r="N42" s="559"/>
      <c r="O42" s="559"/>
      <c r="P42" s="559"/>
      <c r="Q42" s="1104"/>
      <c r="R42" s="127" t="s">
        <v>952</v>
      </c>
      <c r="S42" s="512" t="s">
        <v>953</v>
      </c>
      <c r="T42" s="512" t="s">
        <v>55</v>
      </c>
      <c r="U42" s="512">
        <v>11</v>
      </c>
      <c r="V42" s="512"/>
      <c r="W42" s="512"/>
      <c r="X42" s="512" t="s">
        <v>5</v>
      </c>
      <c r="Y42" s="536">
        <v>44228</v>
      </c>
      <c r="Z42" s="536">
        <v>44561</v>
      </c>
      <c r="AA42" s="512" t="s">
        <v>12</v>
      </c>
      <c r="AB42" s="498">
        <v>7839088560</v>
      </c>
      <c r="AC42" s="498">
        <v>5512672502</v>
      </c>
      <c r="AD42" s="527" t="s">
        <v>954</v>
      </c>
      <c r="AE42" s="526" t="s">
        <v>51</v>
      </c>
      <c r="AF42" s="479" t="s">
        <v>949</v>
      </c>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row>
    <row r="43" spans="1:57" s="45" customFormat="1" ht="50.25" customHeight="1">
      <c r="A43" s="1099"/>
      <c r="B43" s="1092"/>
      <c r="C43" s="1092"/>
      <c r="D43" s="1101"/>
      <c r="E43" s="1093"/>
      <c r="F43" s="1092"/>
      <c r="G43" s="664"/>
      <c r="H43" s="664"/>
      <c r="I43" s="664"/>
      <c r="J43" s="559"/>
      <c r="K43" s="559"/>
      <c r="L43" s="559"/>
      <c r="M43" s="559"/>
      <c r="N43" s="559"/>
      <c r="O43" s="559"/>
      <c r="P43" s="559"/>
      <c r="Q43" s="1104"/>
      <c r="R43" s="495" t="s">
        <v>955</v>
      </c>
      <c r="S43" s="402" t="s">
        <v>877</v>
      </c>
      <c r="T43" s="402" t="s">
        <v>55</v>
      </c>
      <c r="U43" s="402">
        <v>4</v>
      </c>
      <c r="V43" s="402"/>
      <c r="W43" s="402"/>
      <c r="X43" s="402" t="s">
        <v>7</v>
      </c>
      <c r="Y43" s="536">
        <v>44198</v>
      </c>
      <c r="Z43" s="480">
        <v>44561</v>
      </c>
      <c r="AA43" s="402" t="s">
        <v>12</v>
      </c>
      <c r="AB43" s="498">
        <v>387000000</v>
      </c>
      <c r="AC43" s="498">
        <f>387000000-55327994</f>
        <v>331672006</v>
      </c>
      <c r="AD43" s="527" t="s">
        <v>956</v>
      </c>
      <c r="AE43" s="526" t="s">
        <v>51</v>
      </c>
      <c r="AF43" s="112" t="s">
        <v>949</v>
      </c>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row>
    <row r="44" spans="1:57" s="45" customFormat="1" ht="39.75" customHeight="1">
      <c r="A44" s="1099"/>
      <c r="B44" s="1092"/>
      <c r="C44" s="1092"/>
      <c r="D44" s="1101"/>
      <c r="E44" s="1093"/>
      <c r="F44" s="1092"/>
      <c r="G44" s="664"/>
      <c r="H44" s="664"/>
      <c r="I44" s="664"/>
      <c r="J44" s="559"/>
      <c r="K44" s="559"/>
      <c r="L44" s="559"/>
      <c r="M44" s="559"/>
      <c r="N44" s="559"/>
      <c r="O44" s="559"/>
      <c r="P44" s="559"/>
      <c r="Q44" s="1104"/>
      <c r="R44" s="495" t="s">
        <v>957</v>
      </c>
      <c r="S44" s="402" t="s">
        <v>958</v>
      </c>
      <c r="T44" s="402" t="s">
        <v>55</v>
      </c>
      <c r="U44" s="402">
        <v>4</v>
      </c>
      <c r="V44" s="402"/>
      <c r="W44" s="402"/>
      <c r="X44" s="402" t="s">
        <v>7</v>
      </c>
      <c r="Y44" s="536">
        <v>44198</v>
      </c>
      <c r="Z44" s="480">
        <v>44561</v>
      </c>
      <c r="AA44" s="620" t="s">
        <v>12</v>
      </c>
      <c r="AB44" s="996">
        <v>1880000000</v>
      </c>
      <c r="AC44" s="996">
        <f>1830000000+'[10]SEGUIMIENTO CDP'!$N$30</f>
        <v>2178211792</v>
      </c>
      <c r="AD44" s="1098" t="s">
        <v>959</v>
      </c>
      <c r="AE44" s="526" t="s">
        <v>51</v>
      </c>
      <c r="AF44" s="479" t="s">
        <v>960</v>
      </c>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row>
    <row r="45" spans="1:57" s="45" customFormat="1" ht="39.75" customHeight="1">
      <c r="A45" s="1099"/>
      <c r="B45" s="1092"/>
      <c r="C45" s="1092"/>
      <c r="D45" s="1101"/>
      <c r="E45" s="1093"/>
      <c r="F45" s="1092"/>
      <c r="G45" s="664"/>
      <c r="H45" s="664"/>
      <c r="I45" s="664"/>
      <c r="J45" s="559"/>
      <c r="K45" s="559"/>
      <c r="L45" s="559"/>
      <c r="M45" s="559"/>
      <c r="N45" s="559"/>
      <c r="O45" s="559"/>
      <c r="P45" s="559"/>
      <c r="Q45" s="1104"/>
      <c r="R45" s="127" t="s">
        <v>961</v>
      </c>
      <c r="S45" s="512" t="s">
        <v>962</v>
      </c>
      <c r="T45" s="512" t="s">
        <v>55</v>
      </c>
      <c r="U45" s="512">
        <v>1</v>
      </c>
      <c r="V45" s="512"/>
      <c r="W45" s="512"/>
      <c r="X45" s="512" t="s">
        <v>10</v>
      </c>
      <c r="Y45" s="536">
        <v>44228</v>
      </c>
      <c r="Z45" s="536">
        <v>44561</v>
      </c>
      <c r="AA45" s="620"/>
      <c r="AB45" s="996"/>
      <c r="AC45" s="996"/>
      <c r="AD45" s="1098"/>
      <c r="AE45" s="526" t="s">
        <v>51</v>
      </c>
      <c r="AF45" s="479" t="s">
        <v>960</v>
      </c>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row>
    <row r="46" spans="1:57" s="45" customFormat="1" ht="51">
      <c r="A46" s="1099"/>
      <c r="B46" s="1092"/>
      <c r="C46" s="1092"/>
      <c r="D46" s="1101"/>
      <c r="E46" s="1093"/>
      <c r="F46" s="1092"/>
      <c r="G46" s="664"/>
      <c r="H46" s="664"/>
      <c r="I46" s="664"/>
      <c r="J46" s="559"/>
      <c r="K46" s="559"/>
      <c r="L46" s="559"/>
      <c r="M46" s="559"/>
      <c r="N46" s="559"/>
      <c r="O46" s="559"/>
      <c r="P46" s="559"/>
      <c r="Q46" s="1104"/>
      <c r="R46" s="495" t="s">
        <v>963</v>
      </c>
      <c r="S46" s="402" t="s">
        <v>964</v>
      </c>
      <c r="T46" s="402" t="s">
        <v>55</v>
      </c>
      <c r="U46" s="402">
        <v>4</v>
      </c>
      <c r="V46" s="402"/>
      <c r="W46" s="402"/>
      <c r="X46" s="402" t="s">
        <v>7</v>
      </c>
      <c r="Y46" s="536">
        <v>44198</v>
      </c>
      <c r="Z46" s="480">
        <v>44561</v>
      </c>
      <c r="AA46" s="402" t="s">
        <v>12</v>
      </c>
      <c r="AB46" s="32">
        <v>1020000000</v>
      </c>
      <c r="AC46" s="253">
        <v>1020000000</v>
      </c>
      <c r="AD46" s="533" t="s">
        <v>903</v>
      </c>
      <c r="AE46" s="526" t="s">
        <v>51</v>
      </c>
      <c r="AF46" s="479" t="s">
        <v>965</v>
      </c>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row>
    <row r="47" spans="1:57" s="45" customFormat="1" ht="25.5">
      <c r="A47" s="1099"/>
      <c r="B47" s="1092"/>
      <c r="C47" s="1092"/>
      <c r="D47" s="1101"/>
      <c r="E47" s="1093"/>
      <c r="F47" s="1092"/>
      <c r="G47" s="664"/>
      <c r="H47" s="664"/>
      <c r="I47" s="664"/>
      <c r="J47" s="559"/>
      <c r="K47" s="559"/>
      <c r="L47" s="559"/>
      <c r="M47" s="559"/>
      <c r="N47" s="559"/>
      <c r="O47" s="559"/>
      <c r="P47" s="559"/>
      <c r="Q47" s="1104"/>
      <c r="R47" s="430" t="s">
        <v>966</v>
      </c>
      <c r="S47" s="680" t="s">
        <v>967</v>
      </c>
      <c r="T47" s="680" t="s">
        <v>55</v>
      </c>
      <c r="U47" s="1113">
        <v>2</v>
      </c>
      <c r="V47" s="531"/>
      <c r="W47" s="531"/>
      <c r="X47" s="680" t="s">
        <v>9</v>
      </c>
      <c r="Y47" s="700">
        <v>44198</v>
      </c>
      <c r="Z47" s="700">
        <v>44561</v>
      </c>
      <c r="AA47" s="428" t="s">
        <v>12</v>
      </c>
      <c r="AB47" s="68">
        <v>8550000</v>
      </c>
      <c r="AC47" s="252">
        <v>8550000</v>
      </c>
      <c r="AD47" s="533" t="s">
        <v>903</v>
      </c>
      <c r="AE47" s="525" t="s">
        <v>51</v>
      </c>
      <c r="AF47" s="488" t="s">
        <v>968</v>
      </c>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row>
    <row r="48" spans="1:57" s="45" customFormat="1" ht="25.5">
      <c r="A48" s="1099"/>
      <c r="B48" s="1092"/>
      <c r="C48" s="1092"/>
      <c r="D48" s="1101"/>
      <c r="E48" s="1093"/>
      <c r="F48" s="1092"/>
      <c r="G48" s="664"/>
      <c r="H48" s="664"/>
      <c r="I48" s="664"/>
      <c r="J48" s="559"/>
      <c r="K48" s="559"/>
      <c r="L48" s="559"/>
      <c r="M48" s="559"/>
      <c r="N48" s="559"/>
      <c r="O48" s="559"/>
      <c r="P48" s="559"/>
      <c r="Q48" s="1104"/>
      <c r="R48" s="430" t="s">
        <v>969</v>
      </c>
      <c r="S48" s="680"/>
      <c r="T48" s="680"/>
      <c r="U48" s="1113"/>
      <c r="V48" s="531"/>
      <c r="W48" s="531"/>
      <c r="X48" s="680"/>
      <c r="Y48" s="700"/>
      <c r="Z48" s="700"/>
      <c r="AA48" s="428" t="s">
        <v>12</v>
      </c>
      <c r="AB48" s="68">
        <v>8550000</v>
      </c>
      <c r="AC48" s="252">
        <v>8550000</v>
      </c>
      <c r="AD48" s="533" t="s">
        <v>903</v>
      </c>
      <c r="AE48" s="525" t="s">
        <v>51</v>
      </c>
      <c r="AF48" s="488" t="s">
        <v>968</v>
      </c>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row>
    <row r="49" spans="1:57" s="45" customFormat="1" ht="38.25">
      <c r="A49" s="1099"/>
      <c r="B49" s="1092"/>
      <c r="C49" s="1092"/>
      <c r="D49" s="1101"/>
      <c r="E49" s="1093"/>
      <c r="F49" s="1092"/>
      <c r="G49" s="664"/>
      <c r="H49" s="664"/>
      <c r="I49" s="664"/>
      <c r="J49" s="559"/>
      <c r="K49" s="559"/>
      <c r="L49" s="559"/>
      <c r="M49" s="559"/>
      <c r="N49" s="559"/>
      <c r="O49" s="559"/>
      <c r="P49" s="559"/>
      <c r="Q49" s="1104"/>
      <c r="R49" s="458" t="s">
        <v>970</v>
      </c>
      <c r="S49" s="428" t="s">
        <v>971</v>
      </c>
      <c r="T49" s="428" t="s">
        <v>55</v>
      </c>
      <c r="U49" s="439">
        <v>10</v>
      </c>
      <c r="V49" s="439"/>
      <c r="W49" s="439"/>
      <c r="X49" s="428" t="s">
        <v>5</v>
      </c>
      <c r="Y49" s="536">
        <v>44198</v>
      </c>
      <c r="Z49" s="429">
        <v>44316</v>
      </c>
      <c r="AA49" s="428" t="s">
        <v>12</v>
      </c>
      <c r="AB49" s="68">
        <v>21332421</v>
      </c>
      <c r="AC49" s="252">
        <v>21332421</v>
      </c>
      <c r="AD49" s="533" t="s">
        <v>903</v>
      </c>
      <c r="AE49" s="525" t="s">
        <v>51</v>
      </c>
      <c r="AF49" s="488" t="s">
        <v>968</v>
      </c>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row>
    <row r="50" spans="1:57" s="45" customFormat="1" ht="38.25">
      <c r="A50" s="1099"/>
      <c r="B50" s="1092"/>
      <c r="C50" s="1092"/>
      <c r="D50" s="1101"/>
      <c r="E50" s="1093"/>
      <c r="F50" s="1092"/>
      <c r="G50" s="664"/>
      <c r="H50" s="664"/>
      <c r="I50" s="664"/>
      <c r="J50" s="559"/>
      <c r="K50" s="559"/>
      <c r="L50" s="559"/>
      <c r="M50" s="559"/>
      <c r="N50" s="559"/>
      <c r="O50" s="559"/>
      <c r="P50" s="559"/>
      <c r="Q50" s="1104"/>
      <c r="R50" s="458" t="s">
        <v>972</v>
      </c>
      <c r="S50" s="428" t="s">
        <v>973</v>
      </c>
      <c r="T50" s="428" t="s">
        <v>55</v>
      </c>
      <c r="U50" s="439">
        <v>3</v>
      </c>
      <c r="V50" s="439"/>
      <c r="W50" s="439"/>
      <c r="X50" s="428" t="s">
        <v>7</v>
      </c>
      <c r="Y50" s="429">
        <v>44287</v>
      </c>
      <c r="Z50" s="429">
        <v>44561</v>
      </c>
      <c r="AA50" s="428" t="s">
        <v>12</v>
      </c>
      <c r="AB50" s="68">
        <v>14129671</v>
      </c>
      <c r="AC50" s="252">
        <v>14129671</v>
      </c>
      <c r="AD50" s="533" t="s">
        <v>903</v>
      </c>
      <c r="AE50" s="525" t="s">
        <v>51</v>
      </c>
      <c r="AF50" s="488" t="s">
        <v>968</v>
      </c>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row>
    <row r="51" spans="1:57" s="45" customFormat="1" ht="38.25">
      <c r="A51" s="1099"/>
      <c r="B51" s="1092"/>
      <c r="C51" s="1092"/>
      <c r="D51" s="1101"/>
      <c r="E51" s="1093"/>
      <c r="F51" s="1092"/>
      <c r="G51" s="664"/>
      <c r="H51" s="664"/>
      <c r="I51" s="664"/>
      <c r="J51" s="559"/>
      <c r="K51" s="559"/>
      <c r="L51" s="559"/>
      <c r="M51" s="559"/>
      <c r="N51" s="559"/>
      <c r="O51" s="559"/>
      <c r="P51" s="559"/>
      <c r="Q51" s="1104"/>
      <c r="R51" s="458" t="s">
        <v>974</v>
      </c>
      <c r="S51" s="428" t="s">
        <v>973</v>
      </c>
      <c r="T51" s="428" t="s">
        <v>55</v>
      </c>
      <c r="U51" s="439">
        <v>3</v>
      </c>
      <c r="V51" s="439"/>
      <c r="W51" s="439"/>
      <c r="X51" s="428" t="s">
        <v>8</v>
      </c>
      <c r="Y51" s="429">
        <v>44200</v>
      </c>
      <c r="Z51" s="429">
        <v>44561</v>
      </c>
      <c r="AA51" s="428" t="s">
        <v>12</v>
      </c>
      <c r="AB51" s="68">
        <v>46901535.616666667</v>
      </c>
      <c r="AC51" s="252">
        <v>46901535.616666667</v>
      </c>
      <c r="AD51" s="533" t="s">
        <v>903</v>
      </c>
      <c r="AE51" s="525" t="s">
        <v>51</v>
      </c>
      <c r="AF51" s="488" t="s">
        <v>968</v>
      </c>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row>
    <row r="52" spans="1:57" s="45" customFormat="1" ht="25.5">
      <c r="A52" s="1099"/>
      <c r="B52" s="1092"/>
      <c r="C52" s="1092"/>
      <c r="D52" s="1101"/>
      <c r="E52" s="1093"/>
      <c r="F52" s="1092"/>
      <c r="G52" s="664"/>
      <c r="H52" s="664"/>
      <c r="I52" s="664"/>
      <c r="J52" s="559"/>
      <c r="K52" s="559"/>
      <c r="L52" s="559"/>
      <c r="M52" s="559"/>
      <c r="N52" s="559"/>
      <c r="O52" s="559"/>
      <c r="P52" s="559"/>
      <c r="Q52" s="1104"/>
      <c r="R52" s="458" t="s">
        <v>975</v>
      </c>
      <c r="S52" s="428" t="s">
        <v>973</v>
      </c>
      <c r="T52" s="428" t="s">
        <v>55</v>
      </c>
      <c r="U52" s="439">
        <v>3</v>
      </c>
      <c r="V52" s="439"/>
      <c r="W52" s="439"/>
      <c r="X52" s="428" t="s">
        <v>7</v>
      </c>
      <c r="Y52" s="429">
        <v>44256</v>
      </c>
      <c r="Z52" s="429">
        <v>44530</v>
      </c>
      <c r="AA52" s="428" t="s">
        <v>12</v>
      </c>
      <c r="AB52" s="68">
        <v>28532603</v>
      </c>
      <c r="AC52" s="252">
        <v>28532603</v>
      </c>
      <c r="AD52" s="533" t="s">
        <v>903</v>
      </c>
      <c r="AE52" s="525" t="s">
        <v>51</v>
      </c>
      <c r="AF52" s="488" t="s">
        <v>968</v>
      </c>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row>
    <row r="53" spans="1:57" s="45" customFormat="1" ht="25.5">
      <c r="A53" s="1099"/>
      <c r="B53" s="1092"/>
      <c r="C53" s="1092"/>
      <c r="D53" s="1101"/>
      <c r="E53" s="1093"/>
      <c r="F53" s="1092"/>
      <c r="G53" s="664"/>
      <c r="H53" s="664"/>
      <c r="I53" s="664"/>
      <c r="J53" s="559"/>
      <c r="K53" s="559"/>
      <c r="L53" s="559"/>
      <c r="M53" s="559"/>
      <c r="N53" s="559"/>
      <c r="O53" s="559"/>
      <c r="P53" s="559"/>
      <c r="Q53" s="1104"/>
      <c r="R53" s="430" t="s">
        <v>976</v>
      </c>
      <c r="S53" s="428" t="s">
        <v>977</v>
      </c>
      <c r="T53" s="428" t="s">
        <v>55</v>
      </c>
      <c r="U53" s="439">
        <v>10</v>
      </c>
      <c r="V53" s="439"/>
      <c r="W53" s="439"/>
      <c r="X53" s="428" t="s">
        <v>5</v>
      </c>
      <c r="Y53" s="429">
        <v>44256</v>
      </c>
      <c r="Z53" s="429">
        <v>44561</v>
      </c>
      <c r="AA53" s="428" t="s">
        <v>12</v>
      </c>
      <c r="AB53" s="68">
        <v>29728163</v>
      </c>
      <c r="AC53" s="252">
        <v>29728163</v>
      </c>
      <c r="AD53" s="533" t="s">
        <v>903</v>
      </c>
      <c r="AE53" s="525" t="s">
        <v>51</v>
      </c>
      <c r="AF53" s="488" t="s">
        <v>968</v>
      </c>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row>
    <row r="54" spans="1:57" s="45" customFormat="1" ht="38.25">
      <c r="A54" s="1099"/>
      <c r="B54" s="1092"/>
      <c r="C54" s="1092"/>
      <c r="D54" s="1101"/>
      <c r="E54" s="1093"/>
      <c r="F54" s="1092"/>
      <c r="G54" s="664"/>
      <c r="H54" s="664"/>
      <c r="I54" s="664"/>
      <c r="J54" s="559"/>
      <c r="K54" s="559"/>
      <c r="L54" s="559"/>
      <c r="M54" s="559"/>
      <c r="N54" s="559"/>
      <c r="O54" s="559"/>
      <c r="P54" s="559"/>
      <c r="Q54" s="1104"/>
      <c r="R54" s="458" t="s">
        <v>978</v>
      </c>
      <c r="S54" s="428" t="s">
        <v>979</v>
      </c>
      <c r="T54" s="428" t="s">
        <v>55</v>
      </c>
      <c r="U54" s="439">
        <v>3</v>
      </c>
      <c r="V54" s="439"/>
      <c r="W54" s="439"/>
      <c r="X54" s="428" t="s">
        <v>10</v>
      </c>
      <c r="Y54" s="429">
        <v>44228</v>
      </c>
      <c r="Z54" s="429">
        <v>44530</v>
      </c>
      <c r="AA54" s="428" t="s">
        <v>12</v>
      </c>
      <c r="AB54" s="68">
        <v>27229489.208974361</v>
      </c>
      <c r="AC54" s="252">
        <v>27229489.208974361</v>
      </c>
      <c r="AD54" s="533" t="s">
        <v>903</v>
      </c>
      <c r="AE54" s="525" t="s">
        <v>51</v>
      </c>
      <c r="AF54" s="488" t="s">
        <v>968</v>
      </c>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row>
    <row r="55" spans="1:57" s="45" customFormat="1" ht="25.5">
      <c r="A55" s="1099"/>
      <c r="B55" s="1092"/>
      <c r="C55" s="1092"/>
      <c r="D55" s="1101"/>
      <c r="E55" s="1093"/>
      <c r="F55" s="1092"/>
      <c r="G55" s="664"/>
      <c r="H55" s="664"/>
      <c r="I55" s="664"/>
      <c r="J55" s="559"/>
      <c r="K55" s="559"/>
      <c r="L55" s="559"/>
      <c r="M55" s="559"/>
      <c r="N55" s="559"/>
      <c r="O55" s="559"/>
      <c r="P55" s="559"/>
      <c r="Q55" s="1104"/>
      <c r="R55" s="458" t="s">
        <v>980</v>
      </c>
      <c r="S55" s="428" t="s">
        <v>590</v>
      </c>
      <c r="T55" s="428" t="s">
        <v>55</v>
      </c>
      <c r="U55" s="439">
        <v>3</v>
      </c>
      <c r="V55" s="439"/>
      <c r="W55" s="439"/>
      <c r="X55" s="428" t="s">
        <v>8</v>
      </c>
      <c r="Y55" s="429">
        <v>44200</v>
      </c>
      <c r="Z55" s="429">
        <v>44561</v>
      </c>
      <c r="AA55" s="428" t="s">
        <v>12</v>
      </c>
      <c r="AB55" s="68">
        <v>28124750</v>
      </c>
      <c r="AC55" s="252">
        <v>28124750</v>
      </c>
      <c r="AD55" s="533" t="s">
        <v>903</v>
      </c>
      <c r="AE55" s="525" t="s">
        <v>51</v>
      </c>
      <c r="AF55" s="488" t="s">
        <v>968</v>
      </c>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row>
    <row r="56" spans="1:57" s="45" customFormat="1" ht="25.5">
      <c r="A56" s="1099"/>
      <c r="B56" s="1092"/>
      <c r="C56" s="1092"/>
      <c r="D56" s="1101"/>
      <c r="E56" s="1093"/>
      <c r="F56" s="1092"/>
      <c r="G56" s="664"/>
      <c r="H56" s="664"/>
      <c r="I56" s="664"/>
      <c r="J56" s="559"/>
      <c r="K56" s="559"/>
      <c r="L56" s="559"/>
      <c r="M56" s="559"/>
      <c r="N56" s="559"/>
      <c r="O56" s="559"/>
      <c r="P56" s="559"/>
      <c r="Q56" s="1104"/>
      <c r="R56" s="458" t="s">
        <v>981</v>
      </c>
      <c r="S56" s="428" t="s">
        <v>982</v>
      </c>
      <c r="T56" s="428" t="s">
        <v>55</v>
      </c>
      <c r="U56" s="439">
        <v>3</v>
      </c>
      <c r="V56" s="439"/>
      <c r="W56" s="439"/>
      <c r="X56" s="428" t="s">
        <v>8</v>
      </c>
      <c r="Y56" s="429">
        <v>44200</v>
      </c>
      <c r="Z56" s="429">
        <v>44561</v>
      </c>
      <c r="AA56" s="428" t="s">
        <v>12</v>
      </c>
      <c r="AB56" s="68">
        <v>46893135</v>
      </c>
      <c r="AC56" s="252">
        <v>46893135</v>
      </c>
      <c r="AD56" s="533" t="s">
        <v>903</v>
      </c>
      <c r="AE56" s="525" t="s">
        <v>51</v>
      </c>
      <c r="AF56" s="488" t="s">
        <v>968</v>
      </c>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row>
    <row r="57" spans="1:57" s="45" customFormat="1" ht="25.5">
      <c r="A57" s="1099"/>
      <c r="B57" s="1092"/>
      <c r="C57" s="1092"/>
      <c r="D57" s="1101"/>
      <c r="E57" s="1093"/>
      <c r="F57" s="1092"/>
      <c r="G57" s="664"/>
      <c r="H57" s="664"/>
      <c r="I57" s="664"/>
      <c r="J57" s="559"/>
      <c r="K57" s="559"/>
      <c r="L57" s="559"/>
      <c r="M57" s="559"/>
      <c r="N57" s="559"/>
      <c r="O57" s="559"/>
      <c r="P57" s="559"/>
      <c r="Q57" s="1104"/>
      <c r="R57" s="458" t="s">
        <v>983</v>
      </c>
      <c r="S57" s="428" t="s">
        <v>984</v>
      </c>
      <c r="T57" s="428" t="s">
        <v>55</v>
      </c>
      <c r="U57" s="439">
        <v>1</v>
      </c>
      <c r="V57" s="439"/>
      <c r="W57" s="439"/>
      <c r="X57" s="428" t="s">
        <v>10</v>
      </c>
      <c r="Y57" s="429">
        <v>44228</v>
      </c>
      <c r="Z57" s="429">
        <v>44561</v>
      </c>
      <c r="AA57" s="428" t="s">
        <v>12</v>
      </c>
      <c r="AB57" s="68">
        <v>56175942.307692304</v>
      </c>
      <c r="AC57" s="252">
        <v>56175942.307692304</v>
      </c>
      <c r="AD57" s="533" t="s">
        <v>903</v>
      </c>
      <c r="AE57" s="525" t="s">
        <v>51</v>
      </c>
      <c r="AF57" s="488" t="s">
        <v>968</v>
      </c>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row>
    <row r="58" spans="1:57" s="45" customFormat="1" ht="51">
      <c r="A58" s="1099"/>
      <c r="B58" s="1092"/>
      <c r="C58" s="1092"/>
      <c r="D58" s="1101"/>
      <c r="E58" s="1093"/>
      <c r="F58" s="1092"/>
      <c r="G58" s="664"/>
      <c r="H58" s="664"/>
      <c r="I58" s="664"/>
      <c r="J58" s="559"/>
      <c r="K58" s="559"/>
      <c r="L58" s="559"/>
      <c r="M58" s="559"/>
      <c r="N58" s="559"/>
      <c r="O58" s="559"/>
      <c r="P58" s="559"/>
      <c r="Q58" s="1104"/>
      <c r="R58" s="458" t="s">
        <v>985</v>
      </c>
      <c r="S58" s="70" t="s">
        <v>986</v>
      </c>
      <c r="T58" s="428" t="s">
        <v>56</v>
      </c>
      <c r="U58" s="439">
        <v>100</v>
      </c>
      <c r="V58" s="439"/>
      <c r="W58" s="439"/>
      <c r="X58" s="428" t="s">
        <v>10</v>
      </c>
      <c r="Y58" s="429">
        <v>44200</v>
      </c>
      <c r="Z58" s="429">
        <v>44561</v>
      </c>
      <c r="AA58" s="428" t="s">
        <v>12</v>
      </c>
      <c r="AB58" s="68">
        <v>40514804</v>
      </c>
      <c r="AC58" s="252">
        <v>40514804</v>
      </c>
      <c r="AD58" s="533" t="s">
        <v>903</v>
      </c>
      <c r="AE58" s="525" t="s">
        <v>51</v>
      </c>
      <c r="AF58" s="488" t="s">
        <v>968</v>
      </c>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row>
    <row r="59" spans="1:57" s="45" customFormat="1" ht="25.5">
      <c r="A59" s="1099"/>
      <c r="B59" s="1092"/>
      <c r="C59" s="1092"/>
      <c r="D59" s="1101"/>
      <c r="E59" s="1093"/>
      <c r="F59" s="1092"/>
      <c r="G59" s="664"/>
      <c r="H59" s="664"/>
      <c r="I59" s="664"/>
      <c r="J59" s="559"/>
      <c r="K59" s="559"/>
      <c r="L59" s="559"/>
      <c r="M59" s="559"/>
      <c r="N59" s="559"/>
      <c r="O59" s="559"/>
      <c r="P59" s="559"/>
      <c r="Q59" s="1104"/>
      <c r="R59" s="458" t="s">
        <v>987</v>
      </c>
      <c r="S59" s="428" t="s">
        <v>988</v>
      </c>
      <c r="T59" s="428" t="s">
        <v>55</v>
      </c>
      <c r="U59" s="439">
        <v>3</v>
      </c>
      <c r="V59" s="439"/>
      <c r="W59" s="439"/>
      <c r="X59" s="428" t="s">
        <v>8</v>
      </c>
      <c r="Y59" s="429">
        <v>44200</v>
      </c>
      <c r="Z59" s="429">
        <v>44561</v>
      </c>
      <c r="AA59" s="428" t="s">
        <v>12</v>
      </c>
      <c r="AB59" s="68">
        <v>20838073.443589743</v>
      </c>
      <c r="AC59" s="252">
        <v>20838073.443589743</v>
      </c>
      <c r="AD59" s="533" t="s">
        <v>903</v>
      </c>
      <c r="AE59" s="525" t="s">
        <v>51</v>
      </c>
      <c r="AF59" s="488" t="s">
        <v>968</v>
      </c>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row>
    <row r="60" spans="1:57" s="45" customFormat="1" ht="25.5">
      <c r="A60" s="1099"/>
      <c r="B60" s="1092"/>
      <c r="C60" s="1092"/>
      <c r="D60" s="1101"/>
      <c r="E60" s="1093"/>
      <c r="F60" s="1092"/>
      <c r="G60" s="664"/>
      <c r="H60" s="664"/>
      <c r="I60" s="664"/>
      <c r="J60" s="559"/>
      <c r="K60" s="559"/>
      <c r="L60" s="559"/>
      <c r="M60" s="559"/>
      <c r="N60" s="559"/>
      <c r="O60" s="559"/>
      <c r="P60" s="559"/>
      <c r="Q60" s="1104"/>
      <c r="R60" s="458" t="s">
        <v>989</v>
      </c>
      <c r="S60" s="428" t="s">
        <v>990</v>
      </c>
      <c r="T60" s="428" t="s">
        <v>55</v>
      </c>
      <c r="U60" s="439">
        <v>1</v>
      </c>
      <c r="V60" s="439"/>
      <c r="W60" s="439"/>
      <c r="X60" s="428" t="s">
        <v>10</v>
      </c>
      <c r="Y60" s="429">
        <v>44287</v>
      </c>
      <c r="Z60" s="429">
        <v>44561</v>
      </c>
      <c r="AA60" s="428" t="s">
        <v>12</v>
      </c>
      <c r="AB60" s="68">
        <v>22499412</v>
      </c>
      <c r="AC60" s="252">
        <v>22499412</v>
      </c>
      <c r="AD60" s="533" t="s">
        <v>903</v>
      </c>
      <c r="AE60" s="525" t="s">
        <v>51</v>
      </c>
      <c r="AF60" s="488" t="s">
        <v>968</v>
      </c>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row>
    <row r="61" spans="1:57" s="45" customFormat="1" ht="25.5">
      <c r="A61" s="1099"/>
      <c r="B61" s="1092"/>
      <c r="C61" s="1092"/>
      <c r="D61" s="1101"/>
      <c r="E61" s="1093"/>
      <c r="F61" s="1092"/>
      <c r="G61" s="664"/>
      <c r="H61" s="664"/>
      <c r="I61" s="664"/>
      <c r="J61" s="559"/>
      <c r="K61" s="559"/>
      <c r="L61" s="559"/>
      <c r="M61" s="559"/>
      <c r="N61" s="559"/>
      <c r="O61" s="559"/>
      <c r="P61" s="559"/>
      <c r="Q61" s="1104"/>
      <c r="R61" s="430" t="s">
        <v>991</v>
      </c>
      <c r="S61" s="428" t="s">
        <v>992</v>
      </c>
      <c r="T61" s="428" t="s">
        <v>55</v>
      </c>
      <c r="U61" s="531">
        <v>400</v>
      </c>
      <c r="V61" s="531"/>
      <c r="W61" s="531"/>
      <c r="X61" s="428" t="s">
        <v>5</v>
      </c>
      <c r="Y61" s="429">
        <v>44198</v>
      </c>
      <c r="Z61" s="429">
        <v>44561</v>
      </c>
      <c r="AA61" s="428" t="s">
        <v>12</v>
      </c>
      <c r="AB61" s="68">
        <v>500000000</v>
      </c>
      <c r="AC61" s="68">
        <v>600000000</v>
      </c>
      <c r="AD61" s="1098" t="s">
        <v>993</v>
      </c>
      <c r="AE61" s="525" t="s">
        <v>51</v>
      </c>
      <c r="AF61" s="488" t="s">
        <v>994</v>
      </c>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row>
    <row r="62" spans="1:57" s="45" customFormat="1" ht="25.5">
      <c r="A62" s="1099"/>
      <c r="B62" s="1092"/>
      <c r="C62" s="1092"/>
      <c r="D62" s="1101"/>
      <c r="E62" s="1093"/>
      <c r="F62" s="1092"/>
      <c r="G62" s="664"/>
      <c r="H62" s="664"/>
      <c r="I62" s="664"/>
      <c r="J62" s="559"/>
      <c r="K62" s="559"/>
      <c r="L62" s="559"/>
      <c r="M62" s="559"/>
      <c r="N62" s="559"/>
      <c r="O62" s="559"/>
      <c r="P62" s="559"/>
      <c r="Q62" s="1104"/>
      <c r="R62" s="430" t="s">
        <v>995</v>
      </c>
      <c r="S62" s="428" t="s">
        <v>996</v>
      </c>
      <c r="T62" s="428" t="s">
        <v>55</v>
      </c>
      <c r="U62" s="531">
        <v>60</v>
      </c>
      <c r="V62" s="531"/>
      <c r="W62" s="531"/>
      <c r="X62" s="428" t="s">
        <v>7</v>
      </c>
      <c r="Y62" s="429">
        <v>44198</v>
      </c>
      <c r="Z62" s="429">
        <v>44561</v>
      </c>
      <c r="AA62" s="428" t="s">
        <v>12</v>
      </c>
      <c r="AB62" s="68">
        <v>200000000</v>
      </c>
      <c r="AC62" s="68">
        <v>200000000</v>
      </c>
      <c r="AD62" s="1098"/>
      <c r="AE62" s="525" t="s">
        <v>51</v>
      </c>
      <c r="AF62" s="488" t="s">
        <v>994</v>
      </c>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row>
    <row r="63" spans="1:57" s="45" customFormat="1" ht="25.5">
      <c r="A63" s="1099"/>
      <c r="B63" s="1092"/>
      <c r="C63" s="1092"/>
      <c r="D63" s="1101"/>
      <c r="E63" s="1093"/>
      <c r="F63" s="1092"/>
      <c r="G63" s="664"/>
      <c r="H63" s="664"/>
      <c r="I63" s="664"/>
      <c r="J63" s="559"/>
      <c r="K63" s="559"/>
      <c r="L63" s="559"/>
      <c r="M63" s="559"/>
      <c r="N63" s="559"/>
      <c r="O63" s="559"/>
      <c r="P63" s="559"/>
      <c r="Q63" s="1104"/>
      <c r="R63" s="430" t="s">
        <v>997</v>
      </c>
      <c r="S63" s="428" t="s">
        <v>998</v>
      </c>
      <c r="T63" s="428" t="s">
        <v>55</v>
      </c>
      <c r="U63" s="531">
        <v>100</v>
      </c>
      <c r="V63" s="531"/>
      <c r="W63" s="531"/>
      <c r="X63" s="428" t="s">
        <v>5</v>
      </c>
      <c r="Y63" s="429">
        <v>44198</v>
      </c>
      <c r="Z63" s="429">
        <v>44561</v>
      </c>
      <c r="AA63" s="428" t="s">
        <v>12</v>
      </c>
      <c r="AB63" s="68">
        <v>200000000</v>
      </c>
      <c r="AC63" s="68">
        <v>200000000</v>
      </c>
      <c r="AD63" s="1098"/>
      <c r="AE63" s="525" t="s">
        <v>51</v>
      </c>
      <c r="AF63" s="488" t="s">
        <v>994</v>
      </c>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row>
    <row r="64" spans="1:57" s="45" customFormat="1" ht="25.5">
      <c r="A64" s="1099"/>
      <c r="B64" s="1092"/>
      <c r="C64" s="1092"/>
      <c r="D64" s="1101"/>
      <c r="E64" s="1093"/>
      <c r="F64" s="1092"/>
      <c r="G64" s="664"/>
      <c r="H64" s="664"/>
      <c r="I64" s="664"/>
      <c r="J64" s="559"/>
      <c r="K64" s="559"/>
      <c r="L64" s="559"/>
      <c r="M64" s="559"/>
      <c r="N64" s="559"/>
      <c r="O64" s="559"/>
      <c r="P64" s="559"/>
      <c r="Q64" s="1104"/>
      <c r="R64" s="430" t="s">
        <v>999</v>
      </c>
      <c r="S64" s="428" t="s">
        <v>1000</v>
      </c>
      <c r="T64" s="428" t="s">
        <v>55</v>
      </c>
      <c r="U64" s="531">
        <v>60</v>
      </c>
      <c r="V64" s="531"/>
      <c r="W64" s="531"/>
      <c r="X64" s="428" t="s">
        <v>5</v>
      </c>
      <c r="Y64" s="429">
        <v>44198</v>
      </c>
      <c r="Z64" s="429">
        <v>44561</v>
      </c>
      <c r="AA64" s="428" t="s">
        <v>12</v>
      </c>
      <c r="AB64" s="68">
        <v>200000000</v>
      </c>
      <c r="AC64" s="68">
        <v>300000000</v>
      </c>
      <c r="AD64" s="1098"/>
      <c r="AE64" s="525" t="s">
        <v>51</v>
      </c>
      <c r="AF64" s="488" t="s">
        <v>994</v>
      </c>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row>
    <row r="65" spans="1:57" s="45" customFormat="1" ht="25.5">
      <c r="A65" s="1099"/>
      <c r="B65" s="1092"/>
      <c r="C65" s="1092"/>
      <c r="D65" s="1101"/>
      <c r="E65" s="1093"/>
      <c r="F65" s="1092"/>
      <c r="G65" s="664"/>
      <c r="H65" s="664"/>
      <c r="I65" s="664"/>
      <c r="J65" s="559"/>
      <c r="K65" s="559"/>
      <c r="L65" s="559"/>
      <c r="M65" s="559"/>
      <c r="N65" s="559"/>
      <c r="O65" s="559"/>
      <c r="P65" s="559"/>
      <c r="Q65" s="1104"/>
      <c r="R65" s="430" t="s">
        <v>1001</v>
      </c>
      <c r="S65" s="428" t="s">
        <v>447</v>
      </c>
      <c r="T65" s="428" t="s">
        <v>55</v>
      </c>
      <c r="U65" s="531">
        <v>2</v>
      </c>
      <c r="V65" s="531"/>
      <c r="W65" s="531"/>
      <c r="X65" s="428" t="s">
        <v>9</v>
      </c>
      <c r="Y65" s="429">
        <v>44198</v>
      </c>
      <c r="Z65" s="429">
        <v>44561</v>
      </c>
      <c r="AA65" s="428" t="s">
        <v>12</v>
      </c>
      <c r="AB65" s="68">
        <v>350000000</v>
      </c>
      <c r="AC65" s="68">
        <v>350000000</v>
      </c>
      <c r="AD65" s="1098"/>
      <c r="AE65" s="525" t="s">
        <v>51</v>
      </c>
      <c r="AF65" s="488" t="s">
        <v>994</v>
      </c>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row>
    <row r="66" spans="1:57" s="45" customFormat="1" ht="25.5">
      <c r="A66" s="1099"/>
      <c r="B66" s="1092"/>
      <c r="C66" s="1092"/>
      <c r="D66" s="1101"/>
      <c r="E66" s="1093"/>
      <c r="F66" s="1092"/>
      <c r="G66" s="664"/>
      <c r="H66" s="664"/>
      <c r="I66" s="664"/>
      <c r="J66" s="559"/>
      <c r="K66" s="559"/>
      <c r="L66" s="559"/>
      <c r="M66" s="559"/>
      <c r="N66" s="559"/>
      <c r="O66" s="559"/>
      <c r="P66" s="559"/>
      <c r="Q66" s="1104"/>
      <c r="R66" s="430" t="s">
        <v>1002</v>
      </c>
      <c r="S66" s="428" t="s">
        <v>1003</v>
      </c>
      <c r="T66" s="428" t="s">
        <v>55</v>
      </c>
      <c r="U66" s="531">
        <v>4</v>
      </c>
      <c r="V66" s="531"/>
      <c r="W66" s="531"/>
      <c r="X66" s="428" t="s">
        <v>7</v>
      </c>
      <c r="Y66" s="429">
        <v>44198</v>
      </c>
      <c r="Z66" s="429">
        <v>44561</v>
      </c>
      <c r="AA66" s="428" t="s">
        <v>12</v>
      </c>
      <c r="AB66" s="68">
        <v>520000000</v>
      </c>
      <c r="AC66" s="68">
        <v>520000000</v>
      </c>
      <c r="AD66" s="1098"/>
      <c r="AE66" s="525" t="s">
        <v>51</v>
      </c>
      <c r="AF66" s="488" t="s">
        <v>994</v>
      </c>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row>
    <row r="67" spans="1:57" s="45" customFormat="1" ht="25.5">
      <c r="A67" s="1099"/>
      <c r="B67" s="1092"/>
      <c r="C67" s="1092"/>
      <c r="D67" s="1101"/>
      <c r="E67" s="1093"/>
      <c r="F67" s="1092"/>
      <c r="G67" s="664"/>
      <c r="H67" s="664"/>
      <c r="I67" s="664"/>
      <c r="J67" s="559"/>
      <c r="K67" s="559"/>
      <c r="L67" s="559"/>
      <c r="M67" s="559"/>
      <c r="N67" s="559"/>
      <c r="O67" s="559"/>
      <c r="P67" s="559"/>
      <c r="Q67" s="1104"/>
      <c r="R67" s="679" t="s">
        <v>1004</v>
      </c>
      <c r="S67" s="428" t="s">
        <v>1005</v>
      </c>
      <c r="T67" s="428" t="s">
        <v>55</v>
      </c>
      <c r="U67" s="531">
        <v>4</v>
      </c>
      <c r="V67" s="531"/>
      <c r="W67" s="531"/>
      <c r="X67" s="428" t="s">
        <v>7</v>
      </c>
      <c r="Y67" s="429">
        <v>44198</v>
      </c>
      <c r="Z67" s="429">
        <v>44561</v>
      </c>
      <c r="AA67" s="428" t="s">
        <v>12</v>
      </c>
      <c r="AB67" s="68">
        <v>300000000</v>
      </c>
      <c r="AC67" s="68">
        <v>460000000</v>
      </c>
      <c r="AD67" s="1098"/>
      <c r="AE67" s="525" t="s">
        <v>51</v>
      </c>
      <c r="AF67" s="488" t="s">
        <v>994</v>
      </c>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row>
    <row r="68" spans="1:57" s="45" customFormat="1" ht="25.5">
      <c r="A68" s="1099"/>
      <c r="B68" s="1092"/>
      <c r="C68" s="1092"/>
      <c r="D68" s="1101"/>
      <c r="E68" s="1093"/>
      <c r="F68" s="1092"/>
      <c r="G68" s="664"/>
      <c r="H68" s="664"/>
      <c r="I68" s="664"/>
      <c r="J68" s="559"/>
      <c r="K68" s="559"/>
      <c r="L68" s="559"/>
      <c r="M68" s="559"/>
      <c r="N68" s="559"/>
      <c r="O68" s="559"/>
      <c r="P68" s="559"/>
      <c r="Q68" s="1104"/>
      <c r="R68" s="679"/>
      <c r="S68" s="428" t="s">
        <v>1006</v>
      </c>
      <c r="T68" s="428" t="s">
        <v>55</v>
      </c>
      <c r="U68" s="531">
        <v>600</v>
      </c>
      <c r="V68" s="531"/>
      <c r="W68" s="531"/>
      <c r="X68" s="428" t="s">
        <v>5</v>
      </c>
      <c r="Y68" s="429">
        <v>44198</v>
      </c>
      <c r="Z68" s="429">
        <v>44561</v>
      </c>
      <c r="AA68" s="428" t="s">
        <v>12</v>
      </c>
      <c r="AB68" s="68">
        <v>380000000</v>
      </c>
      <c r="AC68" s="68">
        <v>380000000</v>
      </c>
      <c r="AD68" s="1098"/>
      <c r="AE68" s="525" t="s">
        <v>51</v>
      </c>
      <c r="AF68" s="488" t="s">
        <v>994</v>
      </c>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row>
    <row r="69" spans="1:57" s="45" customFormat="1" ht="25.5">
      <c r="A69" s="1099"/>
      <c r="B69" s="1092"/>
      <c r="C69" s="1092"/>
      <c r="D69" s="1101"/>
      <c r="E69" s="1093"/>
      <c r="F69" s="1109" t="s">
        <v>1007</v>
      </c>
      <c r="G69" s="664">
        <v>843892734</v>
      </c>
      <c r="H69" s="664">
        <v>768962774</v>
      </c>
      <c r="I69" s="664" t="s">
        <v>875</v>
      </c>
      <c r="J69" s="559" t="s">
        <v>3</v>
      </c>
      <c r="K69" s="559" t="s">
        <v>3</v>
      </c>
      <c r="L69" s="559" t="s">
        <v>3</v>
      </c>
      <c r="M69" s="559" t="s">
        <v>3</v>
      </c>
      <c r="N69" s="559" t="s">
        <v>3</v>
      </c>
      <c r="O69" s="559" t="s">
        <v>3</v>
      </c>
      <c r="P69" s="559" t="s">
        <v>3</v>
      </c>
      <c r="Q69" s="1104" t="s">
        <v>3</v>
      </c>
      <c r="R69" s="396" t="s">
        <v>1008</v>
      </c>
      <c r="S69" s="391" t="s">
        <v>1009</v>
      </c>
      <c r="T69" s="391" t="s">
        <v>55</v>
      </c>
      <c r="U69" s="118">
        <v>1</v>
      </c>
      <c r="V69" s="118"/>
      <c r="W69" s="118"/>
      <c r="X69" s="391" t="s">
        <v>10</v>
      </c>
      <c r="Y69" s="429">
        <v>44198</v>
      </c>
      <c r="Z69" s="131">
        <v>44561</v>
      </c>
      <c r="AA69" s="391" t="s">
        <v>12</v>
      </c>
      <c r="AB69" s="432">
        <v>15000000</v>
      </c>
      <c r="AC69" s="68">
        <v>13169776.699999999</v>
      </c>
      <c r="AD69" s="1098" t="s">
        <v>1010</v>
      </c>
      <c r="AE69" s="529" t="s">
        <v>51</v>
      </c>
      <c r="AF69" s="399" t="s">
        <v>1011</v>
      </c>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row>
    <row r="70" spans="1:57" s="45" customFormat="1" ht="38.25">
      <c r="A70" s="1099"/>
      <c r="B70" s="1092"/>
      <c r="C70" s="1092"/>
      <c r="D70" s="1101"/>
      <c r="E70" s="1093"/>
      <c r="F70" s="1109"/>
      <c r="G70" s="664"/>
      <c r="H70" s="664"/>
      <c r="I70" s="664"/>
      <c r="J70" s="559"/>
      <c r="K70" s="559"/>
      <c r="L70" s="559"/>
      <c r="M70" s="559"/>
      <c r="N70" s="559"/>
      <c r="O70" s="559"/>
      <c r="P70" s="559"/>
      <c r="Q70" s="1104"/>
      <c r="R70" s="495" t="s">
        <v>1012</v>
      </c>
      <c r="S70" s="402" t="s">
        <v>1013</v>
      </c>
      <c r="T70" s="402" t="s">
        <v>55</v>
      </c>
      <c r="U70" s="119">
        <v>11</v>
      </c>
      <c r="V70" s="119"/>
      <c r="W70" s="119"/>
      <c r="X70" s="391" t="s">
        <v>5</v>
      </c>
      <c r="Y70" s="131">
        <v>44242</v>
      </c>
      <c r="Z70" s="131">
        <v>44561</v>
      </c>
      <c r="AA70" s="391" t="s">
        <v>12</v>
      </c>
      <c r="AB70" s="432">
        <v>175000000</v>
      </c>
      <c r="AC70" s="68">
        <v>153647392</v>
      </c>
      <c r="AD70" s="1098"/>
      <c r="AE70" s="529" t="s">
        <v>51</v>
      </c>
      <c r="AF70" s="399" t="s">
        <v>1011</v>
      </c>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row>
    <row r="71" spans="1:57" s="45" customFormat="1" ht="38.25">
      <c r="A71" s="1099"/>
      <c r="B71" s="1092"/>
      <c r="C71" s="1092"/>
      <c r="D71" s="1101"/>
      <c r="E71" s="1093"/>
      <c r="F71" s="1109"/>
      <c r="G71" s="664"/>
      <c r="H71" s="664"/>
      <c r="I71" s="664"/>
      <c r="J71" s="559"/>
      <c r="K71" s="559"/>
      <c r="L71" s="559"/>
      <c r="M71" s="559"/>
      <c r="N71" s="559"/>
      <c r="O71" s="559"/>
      <c r="P71" s="559"/>
      <c r="Q71" s="1104"/>
      <c r="R71" s="495" t="s">
        <v>1014</v>
      </c>
      <c r="S71" s="402" t="s">
        <v>1013</v>
      </c>
      <c r="T71" s="402" t="s">
        <v>55</v>
      </c>
      <c r="U71" s="119">
        <v>12</v>
      </c>
      <c r="V71" s="119"/>
      <c r="W71" s="119"/>
      <c r="X71" s="391" t="s">
        <v>5</v>
      </c>
      <c r="Y71" s="429">
        <v>44198</v>
      </c>
      <c r="Z71" s="131">
        <v>44561</v>
      </c>
      <c r="AA71" s="391" t="s">
        <v>12</v>
      </c>
      <c r="AB71" s="432">
        <v>125000000</v>
      </c>
      <c r="AC71" s="68">
        <v>109748137</v>
      </c>
      <c r="AD71" s="1098"/>
      <c r="AE71" s="529" t="s">
        <v>51</v>
      </c>
      <c r="AF71" s="399" t="s">
        <v>1011</v>
      </c>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row>
    <row r="72" spans="1:57" s="45" customFormat="1" ht="51">
      <c r="A72" s="1099"/>
      <c r="B72" s="1092"/>
      <c r="C72" s="1092"/>
      <c r="D72" s="1101"/>
      <c r="E72" s="1093"/>
      <c r="F72" s="1109"/>
      <c r="G72" s="664"/>
      <c r="H72" s="664"/>
      <c r="I72" s="664"/>
      <c r="J72" s="559"/>
      <c r="K72" s="559"/>
      <c r="L72" s="559"/>
      <c r="M72" s="559"/>
      <c r="N72" s="559"/>
      <c r="O72" s="559"/>
      <c r="P72" s="559"/>
      <c r="Q72" s="1104"/>
      <c r="R72" s="495" t="s">
        <v>1015</v>
      </c>
      <c r="S72" s="402" t="s">
        <v>1016</v>
      </c>
      <c r="T72" s="402" t="s">
        <v>55</v>
      </c>
      <c r="U72" s="119">
        <v>11</v>
      </c>
      <c r="V72" s="119"/>
      <c r="W72" s="119"/>
      <c r="X72" s="391" t="s">
        <v>5</v>
      </c>
      <c r="Y72" s="131">
        <v>44253</v>
      </c>
      <c r="Z72" s="131">
        <v>44561</v>
      </c>
      <c r="AA72" s="391" t="s">
        <v>12</v>
      </c>
      <c r="AB72" s="432">
        <v>125000000</v>
      </c>
      <c r="AC72" s="68">
        <v>109748137.40000001</v>
      </c>
      <c r="AD72" s="1098"/>
      <c r="AE72" s="529" t="s">
        <v>51</v>
      </c>
      <c r="AF72" s="399" t="s">
        <v>1011</v>
      </c>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row>
    <row r="73" spans="1:57" s="45" customFormat="1" ht="38.25">
      <c r="A73" s="1099"/>
      <c r="B73" s="1092"/>
      <c r="C73" s="1092"/>
      <c r="D73" s="1101"/>
      <c r="E73" s="1093"/>
      <c r="F73" s="1109"/>
      <c r="G73" s="664"/>
      <c r="H73" s="664"/>
      <c r="I73" s="664"/>
      <c r="J73" s="559"/>
      <c r="K73" s="559"/>
      <c r="L73" s="559"/>
      <c r="M73" s="559"/>
      <c r="N73" s="559"/>
      <c r="O73" s="559"/>
      <c r="P73" s="559"/>
      <c r="Q73" s="1104"/>
      <c r="R73" s="495" t="s">
        <v>1017</v>
      </c>
      <c r="S73" s="402" t="s">
        <v>1018</v>
      </c>
      <c r="T73" s="402" t="s">
        <v>55</v>
      </c>
      <c r="U73" s="119">
        <v>12</v>
      </c>
      <c r="V73" s="119"/>
      <c r="W73" s="119"/>
      <c r="X73" s="391" t="s">
        <v>5</v>
      </c>
      <c r="Y73" s="429">
        <v>44198</v>
      </c>
      <c r="Z73" s="131">
        <v>44561</v>
      </c>
      <c r="AA73" s="391" t="s">
        <v>12</v>
      </c>
      <c r="AB73" s="432">
        <v>25000000</v>
      </c>
      <c r="AC73" s="68">
        <v>21949627</v>
      </c>
      <c r="AD73" s="1098"/>
      <c r="AE73" s="529" t="s">
        <v>51</v>
      </c>
      <c r="AF73" s="399" t="s">
        <v>1011</v>
      </c>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row>
    <row r="74" spans="1:57" s="45" customFormat="1" ht="25.5">
      <c r="A74" s="1099"/>
      <c r="B74" s="1092"/>
      <c r="C74" s="1092"/>
      <c r="D74" s="1101"/>
      <c r="E74" s="1093"/>
      <c r="F74" s="1109"/>
      <c r="G74" s="664"/>
      <c r="H74" s="664"/>
      <c r="I74" s="664"/>
      <c r="J74" s="559"/>
      <c r="K74" s="559"/>
      <c r="L74" s="559"/>
      <c r="M74" s="559"/>
      <c r="N74" s="559"/>
      <c r="O74" s="559"/>
      <c r="P74" s="559"/>
      <c r="Q74" s="1104"/>
      <c r="R74" s="495" t="s">
        <v>1019</v>
      </c>
      <c r="S74" s="402" t="s">
        <v>1020</v>
      </c>
      <c r="T74" s="402" t="s">
        <v>56</v>
      </c>
      <c r="U74" s="119">
        <v>100</v>
      </c>
      <c r="V74" s="119"/>
      <c r="W74" s="119"/>
      <c r="X74" s="391" t="s">
        <v>5</v>
      </c>
      <c r="Y74" s="429">
        <v>44198</v>
      </c>
      <c r="Z74" s="131">
        <v>44561</v>
      </c>
      <c r="AA74" s="391" t="s">
        <v>12</v>
      </c>
      <c r="AB74" s="432">
        <v>10000000</v>
      </c>
      <c r="AC74" s="360">
        <v>8779851</v>
      </c>
      <c r="AD74" s="1098"/>
      <c r="AE74" s="529" t="s">
        <v>51</v>
      </c>
      <c r="AF74" s="399" t="s">
        <v>1011</v>
      </c>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row>
    <row r="75" spans="1:57" s="45" customFormat="1" ht="38.25">
      <c r="A75" s="1099"/>
      <c r="B75" s="1092"/>
      <c r="C75" s="1092"/>
      <c r="D75" s="1101"/>
      <c r="E75" s="1093"/>
      <c r="F75" s="1109"/>
      <c r="G75" s="664"/>
      <c r="H75" s="664"/>
      <c r="I75" s="664"/>
      <c r="J75" s="559"/>
      <c r="K75" s="559"/>
      <c r="L75" s="559"/>
      <c r="M75" s="559"/>
      <c r="N75" s="559"/>
      <c r="O75" s="559"/>
      <c r="P75" s="559"/>
      <c r="Q75" s="1104"/>
      <c r="R75" s="495" t="s">
        <v>1021</v>
      </c>
      <c r="S75" s="402" t="s">
        <v>1022</v>
      </c>
      <c r="T75" s="402" t="s">
        <v>55</v>
      </c>
      <c r="U75" s="119">
        <v>1</v>
      </c>
      <c r="V75" s="119"/>
      <c r="W75" s="119"/>
      <c r="X75" s="391" t="s">
        <v>5</v>
      </c>
      <c r="Y75" s="429">
        <v>44198</v>
      </c>
      <c r="Z75" s="131">
        <v>44561</v>
      </c>
      <c r="AA75" s="391" t="s">
        <v>12</v>
      </c>
      <c r="AB75" s="432">
        <v>25000000</v>
      </c>
      <c r="AC75" s="68">
        <v>21949627</v>
      </c>
      <c r="AD75" s="1098"/>
      <c r="AE75" s="529" t="s">
        <v>51</v>
      </c>
      <c r="AF75" s="399" t="s">
        <v>1011</v>
      </c>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row>
    <row r="76" spans="1:57" s="45" customFormat="1" ht="25.5">
      <c r="A76" s="1099"/>
      <c r="B76" s="1092"/>
      <c r="C76" s="1092"/>
      <c r="D76" s="1101"/>
      <c r="E76" s="1093"/>
      <c r="F76" s="1109"/>
      <c r="G76" s="664"/>
      <c r="H76" s="664"/>
      <c r="I76" s="664"/>
      <c r="J76" s="559"/>
      <c r="K76" s="559"/>
      <c r="L76" s="559"/>
      <c r="M76" s="559"/>
      <c r="N76" s="559"/>
      <c r="O76" s="559"/>
      <c r="P76" s="559"/>
      <c r="Q76" s="1104"/>
      <c r="R76" s="127" t="s">
        <v>1023</v>
      </c>
      <c r="S76" s="512" t="s">
        <v>1024</v>
      </c>
      <c r="T76" s="512" t="s">
        <v>595</v>
      </c>
      <c r="U76" s="114">
        <v>1</v>
      </c>
      <c r="V76" s="114"/>
      <c r="W76" s="114"/>
      <c r="X76" s="512" t="s">
        <v>7</v>
      </c>
      <c r="Y76" s="429">
        <v>44198</v>
      </c>
      <c r="Z76" s="536">
        <v>44561</v>
      </c>
      <c r="AA76" s="981" t="s">
        <v>12</v>
      </c>
      <c r="AB76" s="664">
        <v>343892734</v>
      </c>
      <c r="AC76" s="664">
        <f>343892734-13922508</f>
        <v>329970226</v>
      </c>
      <c r="AD76" s="1098" t="s">
        <v>1025</v>
      </c>
      <c r="AE76" s="1106" t="s">
        <v>51</v>
      </c>
      <c r="AF76" s="543" t="s">
        <v>887</v>
      </c>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row>
    <row r="77" spans="1:57" s="45" customFormat="1" ht="25.5">
      <c r="A77" s="1099"/>
      <c r="B77" s="1092"/>
      <c r="C77" s="1092"/>
      <c r="D77" s="1101"/>
      <c r="E77" s="1093"/>
      <c r="F77" s="1109"/>
      <c r="G77" s="664"/>
      <c r="H77" s="664"/>
      <c r="I77" s="664"/>
      <c r="J77" s="559"/>
      <c r="K77" s="559"/>
      <c r="L77" s="559"/>
      <c r="M77" s="559"/>
      <c r="N77" s="559"/>
      <c r="O77" s="559"/>
      <c r="P77" s="559"/>
      <c r="Q77" s="1104"/>
      <c r="R77" s="127" t="s">
        <v>1026</v>
      </c>
      <c r="S77" s="512" t="s">
        <v>1027</v>
      </c>
      <c r="T77" s="512" t="s">
        <v>595</v>
      </c>
      <c r="U77" s="114">
        <v>1</v>
      </c>
      <c r="V77" s="114"/>
      <c r="W77" s="114"/>
      <c r="X77" s="512" t="s">
        <v>10</v>
      </c>
      <c r="Y77" s="429">
        <v>44198</v>
      </c>
      <c r="Z77" s="536">
        <v>44561</v>
      </c>
      <c r="AA77" s="981"/>
      <c r="AB77" s="664"/>
      <c r="AC77" s="664"/>
      <c r="AD77" s="1098"/>
      <c r="AE77" s="1106"/>
      <c r="AF77" s="543"/>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row>
    <row r="78" spans="1:57" s="45" customFormat="1" ht="25.5">
      <c r="A78" s="1099"/>
      <c r="B78" s="1092"/>
      <c r="C78" s="1092"/>
      <c r="D78" s="1101"/>
      <c r="E78" s="1093"/>
      <c r="F78" s="1109"/>
      <c r="G78" s="664"/>
      <c r="H78" s="664"/>
      <c r="I78" s="664"/>
      <c r="J78" s="559"/>
      <c r="K78" s="559"/>
      <c r="L78" s="559"/>
      <c r="M78" s="559"/>
      <c r="N78" s="559"/>
      <c r="O78" s="559"/>
      <c r="P78" s="559"/>
      <c r="Q78" s="1104"/>
      <c r="R78" s="127" t="s">
        <v>1028</v>
      </c>
      <c r="S78" s="512" t="s">
        <v>1029</v>
      </c>
      <c r="T78" s="512" t="s">
        <v>595</v>
      </c>
      <c r="U78" s="114">
        <v>1</v>
      </c>
      <c r="V78" s="114"/>
      <c r="W78" s="114"/>
      <c r="X78" s="512" t="s">
        <v>10</v>
      </c>
      <c r="Y78" s="429">
        <v>44198</v>
      </c>
      <c r="Z78" s="536">
        <v>44561</v>
      </c>
      <c r="AA78" s="981"/>
      <c r="AB78" s="664"/>
      <c r="AC78" s="664"/>
      <c r="AD78" s="1098"/>
      <c r="AE78" s="1106"/>
      <c r="AF78" s="543"/>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row>
    <row r="79" spans="1:57" s="45" customFormat="1" ht="25.5">
      <c r="A79" s="1100"/>
      <c r="B79" s="1111"/>
      <c r="C79" s="1111"/>
      <c r="D79" s="1102"/>
      <c r="E79" s="1094"/>
      <c r="F79" s="1110"/>
      <c r="G79" s="665"/>
      <c r="H79" s="665"/>
      <c r="I79" s="665"/>
      <c r="J79" s="633"/>
      <c r="K79" s="633"/>
      <c r="L79" s="633"/>
      <c r="M79" s="633"/>
      <c r="N79" s="633"/>
      <c r="O79" s="633"/>
      <c r="P79" s="633"/>
      <c r="Q79" s="1105"/>
      <c r="R79" s="128" t="s">
        <v>1030</v>
      </c>
      <c r="S79" s="532" t="s">
        <v>1031</v>
      </c>
      <c r="T79" s="532" t="s">
        <v>885</v>
      </c>
      <c r="U79" s="532">
        <v>4</v>
      </c>
      <c r="V79" s="532"/>
      <c r="W79" s="532"/>
      <c r="X79" s="532" t="s">
        <v>7</v>
      </c>
      <c r="Y79" s="23">
        <v>44198</v>
      </c>
      <c r="Z79" s="537">
        <v>44561</v>
      </c>
      <c r="AA79" s="1103"/>
      <c r="AB79" s="665"/>
      <c r="AC79" s="665"/>
      <c r="AD79" s="1112"/>
      <c r="AE79" s="1107"/>
      <c r="AF79" s="1108"/>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row>
    <row r="80" spans="1:57" s="17" customFormat="1" ht="12.75">
      <c r="F80" s="414"/>
      <c r="G80" s="129">
        <f>+SUM(G14:G75)</f>
        <v>22289778080</v>
      </c>
      <c r="H80" s="129">
        <f>+SUM(H14:H75)</f>
        <v>22289778080</v>
      </c>
      <c r="I80" s="129"/>
      <c r="R80" s="18"/>
      <c r="S80" s="465"/>
      <c r="T80" s="18"/>
      <c r="U80" s="18"/>
      <c r="V80" s="18"/>
      <c r="W80" s="18"/>
      <c r="X80" s="18"/>
      <c r="Y80" s="18"/>
      <c r="Z80" s="18"/>
      <c r="AA80" s="18"/>
      <c r="AB80" s="121">
        <f>+SUM(AB14:AB76)</f>
        <v>22289778079.57692</v>
      </c>
      <c r="AC80" s="121">
        <f>+SUM(AC14:AC79)</f>
        <v>22289778079.676922</v>
      </c>
      <c r="AD80" s="121"/>
      <c r="AE80" s="465"/>
    </row>
    <row r="81" spans="6:31" s="17" customFormat="1" ht="12.75">
      <c r="F81" s="414"/>
      <c r="R81" s="18"/>
      <c r="S81" s="465"/>
      <c r="T81" s="18"/>
      <c r="U81" s="18"/>
      <c r="V81" s="18"/>
      <c r="W81" s="18"/>
      <c r="X81" s="18"/>
      <c r="Y81" s="18"/>
      <c r="Z81" s="18"/>
      <c r="AA81" s="18"/>
      <c r="AB81" s="18"/>
      <c r="AC81" s="18"/>
      <c r="AD81" s="18"/>
      <c r="AE81" s="465"/>
    </row>
    <row r="82" spans="6:31">
      <c r="AB82" s="125"/>
      <c r="AC82" s="125"/>
      <c r="AD82" s="125"/>
    </row>
    <row r="83" spans="6:31">
      <c r="AB83" s="125"/>
      <c r="AC83" s="125"/>
      <c r="AD83" s="125"/>
    </row>
    <row r="84" spans="6:31">
      <c r="AC84" s="125"/>
    </row>
  </sheetData>
  <mergeCells count="235">
    <mergeCell ref="J23:J30"/>
    <mergeCell ref="Q23:Q30"/>
    <mergeCell ref="J31:J32"/>
    <mergeCell ref="J38:J68"/>
    <mergeCell ref="K38:K68"/>
    <mergeCell ref="L38:L68"/>
    <mergeCell ref="M38:M68"/>
    <mergeCell ref="N38:N68"/>
    <mergeCell ref="O38:O68"/>
    <mergeCell ref="K33:K34"/>
    <mergeCell ref="K31:K32"/>
    <mergeCell ref="L31:L32"/>
    <mergeCell ref="M31:M32"/>
    <mergeCell ref="N31:N32"/>
    <mergeCell ref="O31:O32"/>
    <mergeCell ref="Q35:Q37"/>
    <mergeCell ref="K35:K37"/>
    <mergeCell ref="L35:L37"/>
    <mergeCell ref="M35:M37"/>
    <mergeCell ref="N35:N37"/>
    <mergeCell ref="O35:O37"/>
    <mergeCell ref="P35:P37"/>
    <mergeCell ref="J33:J34"/>
    <mergeCell ref="J35:J37"/>
    <mergeCell ref="K14:K15"/>
    <mergeCell ref="L14:L15"/>
    <mergeCell ref="M14:M15"/>
    <mergeCell ref="N14:N15"/>
    <mergeCell ref="O14:O15"/>
    <mergeCell ref="P14:P15"/>
    <mergeCell ref="P31:P32"/>
    <mergeCell ref="Q31:Q32"/>
    <mergeCell ref="K23:K30"/>
    <mergeCell ref="L23:L30"/>
    <mergeCell ref="M23:M30"/>
    <mergeCell ref="N23:N30"/>
    <mergeCell ref="O23:O30"/>
    <mergeCell ref="P23:P30"/>
    <mergeCell ref="R11:AF11"/>
    <mergeCell ref="J11:Q11"/>
    <mergeCell ref="A11:G11"/>
    <mergeCell ref="AA12:AA13"/>
    <mergeCell ref="AB12:AB13"/>
    <mergeCell ref="AE12:AE13"/>
    <mergeCell ref="A12:A13"/>
    <mergeCell ref="B12:B13"/>
    <mergeCell ref="C12:C13"/>
    <mergeCell ref="D12:D13"/>
    <mergeCell ref="R12:R13"/>
    <mergeCell ref="AF12:AF13"/>
    <mergeCell ref="S12:S13"/>
    <mergeCell ref="T12:T13"/>
    <mergeCell ref="U12:U13"/>
    <mergeCell ref="X12:X13"/>
    <mergeCell ref="Y12:Y13"/>
    <mergeCell ref="V12:V13"/>
    <mergeCell ref="W12:W13"/>
    <mergeCell ref="AC12:AC13"/>
    <mergeCell ref="Z12:Z13"/>
    <mergeCell ref="K12:K13"/>
    <mergeCell ref="L12:L13"/>
    <mergeCell ref="AD12:AD13"/>
    <mergeCell ref="AQ2:AS2"/>
    <mergeCell ref="F2:Y2"/>
    <mergeCell ref="F3:Y3"/>
    <mergeCell ref="C7:G7"/>
    <mergeCell ref="C8:G8"/>
    <mergeCell ref="C1:D1"/>
    <mergeCell ref="C2:D2"/>
    <mergeCell ref="C3:D3"/>
    <mergeCell ref="AB1:AF1"/>
    <mergeCell ref="AB2:AF2"/>
    <mergeCell ref="AB3:AF3"/>
    <mergeCell ref="Z1:AA1"/>
    <mergeCell ref="Z2:AA2"/>
    <mergeCell ref="Z3:AA3"/>
    <mergeCell ref="F1:Y1"/>
    <mergeCell ref="A6:B6"/>
    <mergeCell ref="A7:B7"/>
    <mergeCell ref="P12:P13"/>
    <mergeCell ref="Q12:Q13"/>
    <mergeCell ref="G12:G13"/>
    <mergeCell ref="J12:J13"/>
    <mergeCell ref="C5:G5"/>
    <mergeCell ref="A9:B9"/>
    <mergeCell ref="C9:G9"/>
    <mergeCell ref="A8:B8"/>
    <mergeCell ref="C6:G6"/>
    <mergeCell ref="AE23:AE30"/>
    <mergeCell ref="AF23:AF30"/>
    <mergeCell ref="AB14:AB15"/>
    <mergeCell ref="AE14:AE15"/>
    <mergeCell ref="AB16:AB17"/>
    <mergeCell ref="AE16:AE17"/>
    <mergeCell ref="A14:A37"/>
    <mergeCell ref="AO3:AP3"/>
    <mergeCell ref="AQ3:AS3"/>
    <mergeCell ref="A1:B3"/>
    <mergeCell ref="AO1:AP1"/>
    <mergeCell ref="AQ1:AS1"/>
    <mergeCell ref="AO2:AP2"/>
    <mergeCell ref="R6:AF9"/>
    <mergeCell ref="A5:B5"/>
    <mergeCell ref="M12:M13"/>
    <mergeCell ref="N12:N13"/>
    <mergeCell ref="O12:O13"/>
    <mergeCell ref="E12:E13"/>
    <mergeCell ref="H12:H13"/>
    <mergeCell ref="I12:I13"/>
    <mergeCell ref="F12:F13"/>
    <mergeCell ref="AA20:AA22"/>
    <mergeCell ref="J14:J15"/>
    <mergeCell ref="F14:F15"/>
    <mergeCell ref="G14:G15"/>
    <mergeCell ref="AF16:AF17"/>
    <mergeCell ref="AA18:AA19"/>
    <mergeCell ref="AB18:AB19"/>
    <mergeCell ref="AE18:AE19"/>
    <mergeCell ref="AF18:AF19"/>
    <mergeCell ref="F16:F22"/>
    <mergeCell ref="G16:G22"/>
    <mergeCell ref="AA16:AA17"/>
    <mergeCell ref="I14:I15"/>
    <mergeCell ref="I16:I22"/>
    <mergeCell ref="AB20:AB22"/>
    <mergeCell ref="AE20:AE22"/>
    <mergeCell ref="AD16:AD22"/>
    <mergeCell ref="Q14:Q15"/>
    <mergeCell ref="J16:J22"/>
    <mergeCell ref="K16:K22"/>
    <mergeCell ref="L16:L22"/>
    <mergeCell ref="M16:M22"/>
    <mergeCell ref="N16:N22"/>
    <mergeCell ref="O16:O22"/>
    <mergeCell ref="P16:P22"/>
    <mergeCell ref="Q16:Q22"/>
    <mergeCell ref="B31:B37"/>
    <mergeCell ref="C31:C37"/>
    <mergeCell ref="D31:D37"/>
    <mergeCell ref="D14:D30"/>
    <mergeCell ref="C14:C30"/>
    <mergeCell ref="B14:B30"/>
    <mergeCell ref="AF20:AF22"/>
    <mergeCell ref="G31:G32"/>
    <mergeCell ref="F31:F32"/>
    <mergeCell ref="G33:G34"/>
    <mergeCell ref="F33:F34"/>
    <mergeCell ref="F35:F37"/>
    <mergeCell ref="G35:G37"/>
    <mergeCell ref="F23:F30"/>
    <mergeCell ref="G23:G30"/>
    <mergeCell ref="AA23:AA30"/>
    <mergeCell ref="Q33:Q34"/>
    <mergeCell ref="P33:P34"/>
    <mergeCell ref="O33:O34"/>
    <mergeCell ref="N33:N34"/>
    <mergeCell ref="M33:M34"/>
    <mergeCell ref="L33:L34"/>
    <mergeCell ref="AA33:AA34"/>
    <mergeCell ref="AB33:AB34"/>
    <mergeCell ref="AE76:AE79"/>
    <mergeCell ref="AF76:AF79"/>
    <mergeCell ref="F38:F68"/>
    <mergeCell ref="F69:F79"/>
    <mergeCell ref="C38:C79"/>
    <mergeCell ref="B38:B79"/>
    <mergeCell ref="Y47:Y48"/>
    <mergeCell ref="Z47:Z48"/>
    <mergeCell ref="G38:G68"/>
    <mergeCell ref="G69:G79"/>
    <mergeCell ref="AC38:AC39"/>
    <mergeCell ref="AC76:AC79"/>
    <mergeCell ref="AC44:AC45"/>
    <mergeCell ref="AD69:AD75"/>
    <mergeCell ref="AD76:AD79"/>
    <mergeCell ref="J69:J79"/>
    <mergeCell ref="K69:K79"/>
    <mergeCell ref="L69:L79"/>
    <mergeCell ref="M69:M79"/>
    <mergeCell ref="N69:N79"/>
    <mergeCell ref="O69:O79"/>
    <mergeCell ref="P69:P79"/>
    <mergeCell ref="U47:U48"/>
    <mergeCell ref="X47:X48"/>
    <mergeCell ref="A38:A79"/>
    <mergeCell ref="R67:R68"/>
    <mergeCell ref="D38:D79"/>
    <mergeCell ref="S47:S48"/>
    <mergeCell ref="T47:T48"/>
    <mergeCell ref="AB38:AB39"/>
    <mergeCell ref="AA44:AA45"/>
    <mergeCell ref="AB44:AB45"/>
    <mergeCell ref="AB76:AB79"/>
    <mergeCell ref="AA76:AA79"/>
    <mergeCell ref="H69:H79"/>
    <mergeCell ref="Q69:Q79"/>
    <mergeCell ref="P38:P68"/>
    <mergeCell ref="Q38:Q68"/>
    <mergeCell ref="AA31:AA32"/>
    <mergeCell ref="AB31:AB32"/>
    <mergeCell ref="AD31:AD32"/>
    <mergeCell ref="AD33:AD36"/>
    <mergeCell ref="AD23:AD30"/>
    <mergeCell ref="AD38:AD39"/>
    <mergeCell ref="AD44:AD45"/>
    <mergeCell ref="AC33:AC34"/>
    <mergeCell ref="AC35:AC36"/>
    <mergeCell ref="AA35:AA36"/>
    <mergeCell ref="AB35:AB36"/>
    <mergeCell ref="AB23:AB30"/>
    <mergeCell ref="AA38:AA39"/>
    <mergeCell ref="AC18:AC19"/>
    <mergeCell ref="AC20:AC22"/>
    <mergeCell ref="AC16:AC17"/>
    <mergeCell ref="E14:E30"/>
    <mergeCell ref="E31:E37"/>
    <mergeCell ref="E38:E79"/>
    <mergeCell ref="AC14:AC15"/>
    <mergeCell ref="AD14:AD15"/>
    <mergeCell ref="AC23:AC30"/>
    <mergeCell ref="AC31:AC32"/>
    <mergeCell ref="I23:I30"/>
    <mergeCell ref="I31:I32"/>
    <mergeCell ref="I33:I34"/>
    <mergeCell ref="I35:I37"/>
    <mergeCell ref="I38:I68"/>
    <mergeCell ref="I69:I79"/>
    <mergeCell ref="AD61:AD68"/>
    <mergeCell ref="H14:H15"/>
    <mergeCell ref="H16:H22"/>
    <mergeCell ref="H23:H30"/>
    <mergeCell ref="H31:H32"/>
    <mergeCell ref="H33:H34"/>
    <mergeCell ref="H35:H37"/>
    <mergeCell ref="H38:H68"/>
  </mergeCells>
  <pageMargins left="0.70866141732283472" right="0.70866141732283472" top="0.74803149606299213" bottom="0.74803149606299213" header="0.31496062992125984" footer="0.31496062992125984"/>
  <pageSetup scale="5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0000000}">
          <x14:formula1>
            <xm:f>'C:\Users\marcela.blanco\Downloads\[PLAN DE ACCIÓN - Dirección General - Comunicaciones 01.xlsx]Hoja2'!#REF!</xm:f>
          </x14:formula1>
          <xm:sqref>T31:T32 X31:X36 T69 AE69:AE75 AA69:AA75 T19 X19:X22 X69:X79 AA14:AA15 X14:X15 AE14</xm:sqref>
        </x14:dataValidation>
        <x14:dataValidation type="list" allowBlank="1" showInputMessage="1" showErrorMessage="1" xr:uid="{00000000-0002-0000-0700-000001000000}">
          <x14:formula1>
            <xm:f>'D:\Desktop\CUARENTENA\PLAN DE ACCIÓN 2021\Secretaría General\[FORMULACIÓN PLAN DE ACCION 2021 - Comunicaciones.xlsx]Hoja2'!#REF!</xm:f>
          </x14:formula1>
          <xm:sqref>T23:T30 T37 X23:X30 X37 AA23 AA37 AE23 AE37</xm:sqref>
        </x14:dataValidation>
        <x14:dataValidation type="list" allowBlank="1" showInputMessage="1" showErrorMessage="1" xr:uid="{00000000-0002-0000-0700-000002000000}">
          <x14:formula1>
            <xm:f>'D:\Desktop\CUARENTENA\PLAN DE ACCIÓN 2021\Secretaría General\[FORMULACIÓN PLAN DE ACCIÓN 2021 - Oficina de Control Interno.xlsx]Hoja2'!#REF!</xm:f>
          </x14:formula1>
          <xm:sqref>T70:T75</xm:sqref>
        </x14:dataValidation>
        <x14:dataValidation type="list" allowBlank="1" showInputMessage="1" showErrorMessage="1" xr:uid="{00000000-0002-0000-0700-000003000000}">
          <x14:formula1>
            <xm:f>'D:\Desktop\CUARENTENA\PLAN DE ACCIÓN 2021\Secretaría General\[FORMULACIÓN PLAN DE ACCIÓN 2021  - Oficina Inspector Gestión Tierras.xlsx]Hoja2'!#REF!</xm:f>
          </x14:formula1>
          <xm:sqref>AE47:AE60 X49:X60 X47 T49:T60 T47 AA47:AA60</xm:sqref>
        </x14:dataValidation>
        <x14:dataValidation type="list" allowBlank="1" showInputMessage="1" showErrorMessage="1" xr:uid="{00000000-0002-0000-0700-000004000000}">
          <x14:formula1>
            <xm:f>'D:\Desktop\CUARENTENA\PLAN DE ACCIÓN 2021\Secretaría General\[FORMULACIÓN PLAN DE ACCIÓN 2021 - Oficina Jurídica.xlsx]Hoja2'!#REF!</xm:f>
          </x14:formula1>
          <xm:sqref>T61:T68 X61:X68 AA61:AA68 AE61:AE68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R19"/>
  <sheetViews>
    <sheetView topLeftCell="A10" zoomScaleNormal="100" workbookViewId="0">
      <selection activeCell="K13" sqref="K13"/>
    </sheetView>
  </sheetViews>
  <sheetFormatPr defaultColWidth="8.85546875" defaultRowHeight="12.75"/>
  <cols>
    <col min="1" max="1" width="25" style="17" customWidth="1"/>
    <col min="2" max="2" width="16.28515625" style="17" customWidth="1"/>
    <col min="3" max="3" width="20.42578125" style="17" customWidth="1"/>
    <col min="4" max="5" width="18.28515625" style="17" customWidth="1"/>
    <col min="6" max="6" width="35.7109375" style="17" customWidth="1"/>
    <col min="7" max="9" width="20.42578125" style="17" customWidth="1"/>
    <col min="10" max="11" width="18.42578125" style="17" customWidth="1"/>
    <col min="12" max="17" width="13.85546875" style="17" customWidth="1"/>
    <col min="18" max="18" width="32.42578125" style="18" customWidth="1"/>
    <col min="19" max="19" width="23.42578125" style="18" customWidth="1"/>
    <col min="20" max="20" width="14.140625" style="18" customWidth="1"/>
    <col min="21" max="23" width="11.85546875" style="18" customWidth="1"/>
    <col min="24" max="24" width="17.28515625" style="18" customWidth="1"/>
    <col min="25" max="26" width="13.7109375" style="18" customWidth="1"/>
    <col min="27" max="27" width="21.140625" style="18" customWidth="1"/>
    <col min="28" max="31" width="19.85546875" style="18" customWidth="1"/>
    <col min="32" max="32" width="16.28515625" style="17" customWidth="1"/>
    <col min="33" max="36" width="9.42578125" style="17" customWidth="1"/>
    <col min="37" max="16384" width="8.85546875" style="17"/>
  </cols>
  <sheetData>
    <row r="1" spans="1:44" s="106" customFormat="1" ht="24.75" customHeight="1">
      <c r="A1" s="814"/>
      <c r="B1" s="584" t="s">
        <v>57</v>
      </c>
      <c r="C1" s="584"/>
      <c r="D1" s="585" t="s">
        <v>58</v>
      </c>
      <c r="E1" s="586"/>
      <c r="F1" s="586"/>
      <c r="G1" s="586"/>
      <c r="H1" s="586"/>
      <c r="I1" s="586"/>
      <c r="J1" s="586"/>
      <c r="K1" s="586"/>
      <c r="L1" s="586"/>
      <c r="M1" s="586"/>
      <c r="N1" s="586"/>
      <c r="O1" s="586"/>
      <c r="P1" s="586"/>
      <c r="Q1" s="586"/>
      <c r="R1" s="586"/>
      <c r="S1" s="586"/>
      <c r="T1" s="586"/>
      <c r="U1" s="586"/>
      <c r="V1" s="586"/>
      <c r="W1" s="586"/>
      <c r="X1" s="586"/>
      <c r="Y1" s="586"/>
      <c r="Z1" s="586"/>
      <c r="AA1" s="587"/>
      <c r="AB1" s="605" t="s">
        <v>59</v>
      </c>
      <c r="AC1" s="606"/>
      <c r="AD1" s="606"/>
      <c r="AE1" s="607"/>
      <c r="AF1" s="490" t="s">
        <v>60</v>
      </c>
      <c r="AN1" s="922"/>
      <c r="AO1" s="922"/>
      <c r="AP1" s="817"/>
      <c r="AQ1" s="817"/>
      <c r="AR1" s="817"/>
    </row>
    <row r="2" spans="1:44" s="106" customFormat="1" ht="24.75" customHeight="1">
      <c r="A2" s="815"/>
      <c r="B2" s="584" t="s">
        <v>61</v>
      </c>
      <c r="C2" s="584"/>
      <c r="D2" s="588" t="s">
        <v>62</v>
      </c>
      <c r="E2" s="589"/>
      <c r="F2" s="589"/>
      <c r="G2" s="589"/>
      <c r="H2" s="589"/>
      <c r="I2" s="589"/>
      <c r="J2" s="589"/>
      <c r="K2" s="589"/>
      <c r="L2" s="589"/>
      <c r="M2" s="589"/>
      <c r="N2" s="589"/>
      <c r="O2" s="589"/>
      <c r="P2" s="589"/>
      <c r="Q2" s="589"/>
      <c r="R2" s="589"/>
      <c r="S2" s="589"/>
      <c r="T2" s="589"/>
      <c r="U2" s="589"/>
      <c r="V2" s="589"/>
      <c r="W2" s="589"/>
      <c r="X2" s="589"/>
      <c r="Y2" s="589"/>
      <c r="Z2" s="589"/>
      <c r="AA2" s="590"/>
      <c r="AB2" s="605" t="s">
        <v>63</v>
      </c>
      <c r="AC2" s="606"/>
      <c r="AD2" s="606"/>
      <c r="AE2" s="607"/>
      <c r="AF2" s="490">
        <v>1</v>
      </c>
      <c r="AN2" s="922"/>
      <c r="AO2" s="922"/>
      <c r="AP2" s="811"/>
      <c r="AQ2" s="811"/>
      <c r="AR2" s="811"/>
    </row>
    <row r="3" spans="1:44" s="106" customFormat="1" ht="24.75" customHeight="1">
      <c r="A3" s="816"/>
      <c r="B3" s="584" t="s">
        <v>64</v>
      </c>
      <c r="C3" s="584"/>
      <c r="D3" s="588" t="s">
        <v>199</v>
      </c>
      <c r="E3" s="589"/>
      <c r="F3" s="589"/>
      <c r="G3" s="589"/>
      <c r="H3" s="589"/>
      <c r="I3" s="589"/>
      <c r="J3" s="589"/>
      <c r="K3" s="589"/>
      <c r="L3" s="589"/>
      <c r="M3" s="589"/>
      <c r="N3" s="589"/>
      <c r="O3" s="589"/>
      <c r="P3" s="589"/>
      <c r="Q3" s="589"/>
      <c r="R3" s="589"/>
      <c r="S3" s="589"/>
      <c r="T3" s="589"/>
      <c r="U3" s="589"/>
      <c r="V3" s="589"/>
      <c r="W3" s="589"/>
      <c r="X3" s="589"/>
      <c r="Y3" s="589"/>
      <c r="Z3" s="589"/>
      <c r="AA3" s="590"/>
      <c r="AB3" s="605" t="s">
        <v>66</v>
      </c>
      <c r="AC3" s="606"/>
      <c r="AD3" s="606"/>
      <c r="AE3" s="607"/>
      <c r="AF3" s="107">
        <v>43767</v>
      </c>
      <c r="AN3" s="922"/>
      <c r="AO3" s="922"/>
      <c r="AP3" s="813"/>
      <c r="AQ3" s="811"/>
      <c r="AR3" s="811"/>
    </row>
    <row r="4" spans="1:44" ht="18"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F4" s="36"/>
      <c r="AG4" s="36"/>
      <c r="AH4" s="36"/>
      <c r="AI4" s="36"/>
      <c r="AJ4" s="36"/>
      <c r="AK4" s="36"/>
      <c r="AL4" s="36"/>
    </row>
    <row r="5" spans="1:44" ht="18" customHeight="1">
      <c r="A5" s="569" t="s">
        <v>67</v>
      </c>
      <c r="B5" s="570"/>
      <c r="C5" s="578">
        <v>2021</v>
      </c>
      <c r="D5" s="578"/>
      <c r="E5" s="578"/>
      <c r="F5" s="578"/>
      <c r="G5" s="578"/>
      <c r="H5" s="173"/>
      <c r="I5" s="173"/>
      <c r="J5" s="132"/>
      <c r="K5" s="133"/>
      <c r="L5" s="133"/>
      <c r="M5" s="133"/>
      <c r="N5" s="133"/>
      <c r="O5" s="133"/>
      <c r="P5" s="133"/>
      <c r="Q5" s="133"/>
      <c r="R5" s="36"/>
      <c r="S5" s="36"/>
      <c r="T5" s="36"/>
      <c r="U5" s="36"/>
      <c r="V5" s="36"/>
      <c r="W5" s="36"/>
      <c r="X5" s="36"/>
      <c r="Y5" s="36"/>
      <c r="Z5" s="36"/>
      <c r="AA5" s="36"/>
      <c r="AF5" s="36"/>
      <c r="AG5" s="36"/>
      <c r="AH5" s="36"/>
      <c r="AI5" s="36"/>
      <c r="AJ5" s="36"/>
      <c r="AK5" s="36"/>
      <c r="AL5" s="36"/>
    </row>
    <row r="6" spans="1:44" ht="18" customHeight="1">
      <c r="A6" s="569" t="s">
        <v>68</v>
      </c>
      <c r="B6" s="570"/>
      <c r="C6" s="579" t="s">
        <v>1032</v>
      </c>
      <c r="D6" s="579"/>
      <c r="E6" s="579"/>
      <c r="F6" s="579"/>
      <c r="G6" s="579"/>
      <c r="H6" s="174"/>
      <c r="I6" s="174"/>
      <c r="J6" s="1140"/>
      <c r="K6" s="1140"/>
      <c r="L6" s="1140"/>
      <c r="M6" s="1140"/>
      <c r="N6" s="1140"/>
      <c r="O6" s="1140"/>
      <c r="P6" s="1140"/>
      <c r="Q6" s="133"/>
      <c r="R6" s="603"/>
      <c r="S6" s="603"/>
      <c r="T6" s="603"/>
      <c r="U6" s="603"/>
      <c r="V6" s="603"/>
      <c r="W6" s="603"/>
      <c r="X6" s="603"/>
      <c r="Y6" s="603"/>
      <c r="Z6" s="603"/>
      <c r="AA6" s="603"/>
      <c r="AB6" s="603"/>
      <c r="AC6" s="603"/>
      <c r="AD6" s="603"/>
      <c r="AE6" s="603"/>
      <c r="AF6" s="603"/>
      <c r="AG6" s="64"/>
      <c r="AH6" s="64"/>
      <c r="AI6" s="64"/>
      <c r="AJ6" s="64"/>
      <c r="AK6" s="64"/>
      <c r="AL6" s="64"/>
    </row>
    <row r="7" spans="1:44" ht="18" customHeight="1">
      <c r="A7" s="569" t="s">
        <v>70</v>
      </c>
      <c r="B7" s="570"/>
      <c r="C7" s="580">
        <v>2018011000121</v>
      </c>
      <c r="D7" s="580"/>
      <c r="E7" s="580"/>
      <c r="F7" s="580"/>
      <c r="G7" s="580"/>
      <c r="H7" s="175"/>
      <c r="I7" s="175"/>
      <c r="J7" s="1140"/>
      <c r="K7" s="1140"/>
      <c r="L7" s="1140"/>
      <c r="M7" s="1140"/>
      <c r="N7" s="1140"/>
      <c r="O7" s="1140"/>
      <c r="P7" s="1140"/>
      <c r="Q7" s="133"/>
      <c r="R7" s="603"/>
      <c r="S7" s="603"/>
      <c r="T7" s="603"/>
      <c r="U7" s="603"/>
      <c r="V7" s="603"/>
      <c r="W7" s="603"/>
      <c r="X7" s="603"/>
      <c r="Y7" s="603"/>
      <c r="Z7" s="603"/>
      <c r="AA7" s="603"/>
      <c r="AB7" s="603"/>
      <c r="AC7" s="603"/>
      <c r="AD7" s="603"/>
      <c r="AE7" s="603"/>
      <c r="AF7" s="603"/>
      <c r="AG7" s="64"/>
      <c r="AH7" s="64"/>
      <c r="AI7" s="64"/>
      <c r="AJ7" s="64"/>
      <c r="AK7" s="64"/>
      <c r="AL7" s="64"/>
    </row>
    <row r="8" spans="1:44" ht="18" customHeight="1">
      <c r="A8" s="569" t="s">
        <v>71</v>
      </c>
      <c r="B8" s="570"/>
      <c r="C8" s="571" t="s">
        <v>1033</v>
      </c>
      <c r="D8" s="571"/>
      <c r="E8" s="571"/>
      <c r="F8" s="571"/>
      <c r="G8" s="571"/>
      <c r="H8" s="176"/>
      <c r="I8" s="176"/>
      <c r="J8" s="1140"/>
      <c r="K8" s="1140"/>
      <c r="L8" s="1140"/>
      <c r="M8" s="1140"/>
      <c r="N8" s="1140"/>
      <c r="O8" s="1140"/>
      <c r="P8" s="1140"/>
      <c r="Q8" s="133"/>
      <c r="R8" s="603"/>
      <c r="S8" s="603"/>
      <c r="T8" s="603"/>
      <c r="U8" s="603"/>
      <c r="V8" s="603"/>
      <c r="W8" s="603"/>
      <c r="X8" s="603"/>
      <c r="Y8" s="603"/>
      <c r="Z8" s="603"/>
      <c r="AA8" s="603"/>
      <c r="AB8" s="603"/>
      <c r="AC8" s="603"/>
      <c r="AD8" s="603"/>
      <c r="AE8" s="603"/>
      <c r="AF8" s="603"/>
      <c r="AG8" s="64"/>
      <c r="AH8" s="64"/>
      <c r="AI8" s="64"/>
      <c r="AJ8" s="64"/>
      <c r="AK8" s="64"/>
      <c r="AL8" s="64"/>
    </row>
    <row r="9" spans="1:44" ht="18" customHeight="1">
      <c r="A9" s="569" t="s">
        <v>73</v>
      </c>
      <c r="B9" s="570"/>
      <c r="C9" s="579" t="s">
        <v>603</v>
      </c>
      <c r="D9" s="579"/>
      <c r="E9" s="579"/>
      <c r="F9" s="579"/>
      <c r="G9" s="579"/>
      <c r="H9" s="174"/>
      <c r="I9" s="174"/>
      <c r="J9" s="133"/>
      <c r="K9" s="133"/>
      <c r="L9" s="133"/>
      <c r="M9" s="133"/>
      <c r="N9" s="133"/>
      <c r="O9" s="133"/>
      <c r="P9" s="133"/>
      <c r="Q9" s="133"/>
      <c r="R9" s="603"/>
      <c r="S9" s="603"/>
      <c r="T9" s="603"/>
      <c r="U9" s="603"/>
      <c r="V9" s="603"/>
      <c r="W9" s="603"/>
      <c r="X9" s="603"/>
      <c r="Y9" s="603"/>
      <c r="Z9" s="603"/>
      <c r="AA9" s="603"/>
      <c r="AB9" s="603"/>
      <c r="AC9" s="603"/>
      <c r="AD9" s="603"/>
      <c r="AE9" s="603"/>
      <c r="AF9" s="603"/>
      <c r="AG9" s="64"/>
      <c r="AH9" s="64"/>
      <c r="AI9" s="64"/>
      <c r="AJ9" s="64"/>
      <c r="AK9" s="64"/>
      <c r="AL9" s="64"/>
    </row>
    <row r="10" spans="1:44" ht="18" customHeight="1">
      <c r="A10" s="97"/>
      <c r="B10" s="97"/>
      <c r="C10" s="414"/>
      <c r="D10" s="414"/>
      <c r="E10" s="414"/>
      <c r="F10" s="414"/>
      <c r="G10" s="414"/>
      <c r="H10" s="414"/>
      <c r="I10" s="414"/>
      <c r="J10" s="414"/>
      <c r="K10" s="414"/>
      <c r="L10" s="414"/>
      <c r="M10" s="414"/>
      <c r="N10" s="414"/>
      <c r="O10" s="414"/>
      <c r="P10" s="414"/>
      <c r="Q10" s="414"/>
      <c r="R10" s="414"/>
      <c r="S10" s="414"/>
      <c r="T10" s="414"/>
      <c r="U10" s="414"/>
      <c r="V10" s="414"/>
      <c r="W10" s="414"/>
      <c r="AF10" s="18"/>
      <c r="AG10" s="64"/>
      <c r="AH10" s="64"/>
      <c r="AI10" s="64"/>
      <c r="AJ10" s="64"/>
      <c r="AK10" s="64"/>
      <c r="AL10" s="64"/>
    </row>
    <row r="11" spans="1:44">
      <c r="A11" s="567" t="s">
        <v>75</v>
      </c>
      <c r="B11" s="567"/>
      <c r="C11" s="567"/>
      <c r="D11" s="567"/>
      <c r="E11" s="567"/>
      <c r="F11" s="567"/>
      <c r="G11" s="567"/>
      <c r="H11" s="466"/>
      <c r="I11" s="466"/>
      <c r="J11" s="611" t="s">
        <v>76</v>
      </c>
      <c r="K11" s="611"/>
      <c r="L11" s="611"/>
      <c r="M11" s="611"/>
      <c r="N11" s="611"/>
      <c r="O11" s="611"/>
      <c r="P11" s="611"/>
      <c r="Q11" s="612"/>
      <c r="R11" s="604" t="s">
        <v>77</v>
      </c>
      <c r="S11" s="604"/>
      <c r="T11" s="604"/>
      <c r="U11" s="604"/>
      <c r="V11" s="604"/>
      <c r="W11" s="604"/>
      <c r="X11" s="604"/>
      <c r="Y11" s="604"/>
      <c r="Z11" s="604"/>
      <c r="AA11" s="604"/>
      <c r="AB11" s="604"/>
      <c r="AC11" s="604"/>
      <c r="AD11" s="604"/>
      <c r="AE11" s="604"/>
      <c r="AF11" s="604"/>
      <c r="AG11" s="64"/>
      <c r="AH11" s="64"/>
      <c r="AI11" s="64"/>
      <c r="AJ11" s="64"/>
      <c r="AK11" s="64"/>
      <c r="AL11" s="64"/>
    </row>
    <row r="12" spans="1:44" ht="25.5">
      <c r="A12" s="81" t="s">
        <v>78</v>
      </c>
      <c r="B12" s="524" t="s">
        <v>79</v>
      </c>
      <c r="C12" s="81" t="s">
        <v>80</v>
      </c>
      <c r="D12" s="81" t="s">
        <v>81</v>
      </c>
      <c r="E12" s="413" t="s">
        <v>82</v>
      </c>
      <c r="F12" s="81" t="s">
        <v>83</v>
      </c>
      <c r="G12" s="81" t="s">
        <v>84</v>
      </c>
      <c r="H12" s="413" t="s">
        <v>85</v>
      </c>
      <c r="I12" s="413" t="s">
        <v>86</v>
      </c>
      <c r="J12" s="82" t="s">
        <v>87</v>
      </c>
      <c r="K12" s="82" t="s">
        <v>88</v>
      </c>
      <c r="L12" s="82" t="s">
        <v>89</v>
      </c>
      <c r="M12" s="82" t="s">
        <v>90</v>
      </c>
      <c r="N12" s="540" t="s">
        <v>91</v>
      </c>
      <c r="O12" s="82" t="s">
        <v>17</v>
      </c>
      <c r="P12" s="540" t="s">
        <v>36</v>
      </c>
      <c r="Q12" s="540" t="s">
        <v>23</v>
      </c>
      <c r="R12" s="134" t="s">
        <v>92</v>
      </c>
      <c r="S12" s="134" t="s">
        <v>93</v>
      </c>
      <c r="T12" s="134" t="s">
        <v>94</v>
      </c>
      <c r="U12" s="135" t="s">
        <v>1034</v>
      </c>
      <c r="V12" s="413" t="s">
        <v>82</v>
      </c>
      <c r="W12" s="413" t="s">
        <v>96</v>
      </c>
      <c r="X12" s="134" t="s">
        <v>97</v>
      </c>
      <c r="Y12" s="134" t="s">
        <v>98</v>
      </c>
      <c r="Z12" s="134" t="s">
        <v>99</v>
      </c>
      <c r="AA12" s="410" t="s">
        <v>100</v>
      </c>
      <c r="AB12" s="410" t="s">
        <v>101</v>
      </c>
      <c r="AC12" s="413" t="s">
        <v>85</v>
      </c>
      <c r="AD12" s="413" t="s">
        <v>86</v>
      </c>
      <c r="AE12" s="410" t="s">
        <v>50</v>
      </c>
      <c r="AF12" s="410" t="s">
        <v>103</v>
      </c>
    </row>
    <row r="13" spans="1:44" s="236" customFormat="1" ht="57.75" customHeight="1">
      <c r="A13" s="1125" t="s">
        <v>1035</v>
      </c>
      <c r="B13" s="1137" t="s">
        <v>1036</v>
      </c>
      <c r="C13" s="1128" t="s">
        <v>1036</v>
      </c>
      <c r="D13" s="1128">
        <v>4</v>
      </c>
      <c r="E13" s="1128" t="s">
        <v>903</v>
      </c>
      <c r="F13" s="434" t="s">
        <v>1037</v>
      </c>
      <c r="G13" s="361">
        <v>60000000</v>
      </c>
      <c r="H13" s="361" t="s">
        <v>903</v>
      </c>
      <c r="I13" s="361" t="s">
        <v>903</v>
      </c>
      <c r="J13" s="425" t="s">
        <v>1</v>
      </c>
      <c r="K13" s="425" t="s">
        <v>3</v>
      </c>
      <c r="L13" s="425" t="s">
        <v>3</v>
      </c>
      <c r="M13" s="425" t="s">
        <v>3</v>
      </c>
      <c r="N13" s="425" t="s">
        <v>3</v>
      </c>
      <c r="O13" s="425" t="s">
        <v>3</v>
      </c>
      <c r="P13" s="425" t="s">
        <v>3</v>
      </c>
      <c r="Q13" s="425" t="s">
        <v>3</v>
      </c>
      <c r="R13" s="362" t="s">
        <v>1038</v>
      </c>
      <c r="S13" s="136" t="s">
        <v>1039</v>
      </c>
      <c r="T13" s="136" t="s">
        <v>55</v>
      </c>
      <c r="U13" s="136">
        <v>1</v>
      </c>
      <c r="V13" s="361" t="s">
        <v>903</v>
      </c>
      <c r="W13" s="361" t="s">
        <v>903</v>
      </c>
      <c r="X13" s="136" t="s">
        <v>9</v>
      </c>
      <c r="Y13" s="137">
        <v>44197</v>
      </c>
      <c r="Z13" s="137" t="s">
        <v>1040</v>
      </c>
      <c r="AA13" s="138" t="s">
        <v>12</v>
      </c>
      <c r="AB13" s="139">
        <f>+G13</f>
        <v>60000000</v>
      </c>
      <c r="AC13" s="397" t="s">
        <v>903</v>
      </c>
      <c r="AD13" s="397" t="s">
        <v>903</v>
      </c>
      <c r="AE13" s="138" t="s">
        <v>51</v>
      </c>
      <c r="AF13" s="506" t="s">
        <v>960</v>
      </c>
      <c r="AG13" s="414"/>
      <c r="AH13" s="414"/>
      <c r="AI13" s="414"/>
      <c r="AJ13" s="414"/>
      <c r="AK13" s="414"/>
      <c r="AL13" s="414"/>
      <c r="AM13" s="414"/>
      <c r="AN13" s="414"/>
      <c r="AO13" s="414"/>
      <c r="AP13" s="414"/>
      <c r="AQ13" s="414"/>
      <c r="AR13" s="414"/>
    </row>
    <row r="14" spans="1:44" ht="47.25" customHeight="1">
      <c r="A14" s="1126"/>
      <c r="B14" s="1138"/>
      <c r="C14" s="1109"/>
      <c r="D14" s="1109"/>
      <c r="E14" s="1109"/>
      <c r="F14" s="435" t="s">
        <v>1041</v>
      </c>
      <c r="G14" s="27">
        <v>160000000</v>
      </c>
      <c r="H14" s="27" t="s">
        <v>903</v>
      </c>
      <c r="I14" s="27" t="s">
        <v>903</v>
      </c>
      <c r="J14" s="426" t="s">
        <v>1</v>
      </c>
      <c r="K14" s="426" t="s">
        <v>3</v>
      </c>
      <c r="L14" s="426" t="s">
        <v>3</v>
      </c>
      <c r="M14" s="426" t="s">
        <v>3</v>
      </c>
      <c r="N14" s="426" t="s">
        <v>3</v>
      </c>
      <c r="O14" s="426" t="s">
        <v>3</v>
      </c>
      <c r="P14" s="426" t="s">
        <v>3</v>
      </c>
      <c r="Q14" s="426" t="s">
        <v>3</v>
      </c>
      <c r="R14" s="1131" t="s">
        <v>1042</v>
      </c>
      <c r="S14" s="981" t="s">
        <v>1043</v>
      </c>
      <c r="T14" s="981" t="s">
        <v>55</v>
      </c>
      <c r="U14" s="1129">
        <v>2</v>
      </c>
      <c r="V14" s="1129" t="s">
        <v>903</v>
      </c>
      <c r="W14" s="1129" t="s">
        <v>903</v>
      </c>
      <c r="X14" s="981" t="s">
        <v>9</v>
      </c>
      <c r="Y14" s="1134">
        <v>44197</v>
      </c>
      <c r="Z14" s="1134">
        <v>44561</v>
      </c>
      <c r="AA14" s="769" t="s">
        <v>12</v>
      </c>
      <c r="AB14" s="629">
        <f>+G14+G15+G16</f>
        <v>940000000</v>
      </c>
      <c r="AC14" s="629" t="s">
        <v>903</v>
      </c>
      <c r="AD14" s="629" t="s">
        <v>903</v>
      </c>
      <c r="AE14" s="782" t="s">
        <v>51</v>
      </c>
      <c r="AF14" s="938" t="s">
        <v>960</v>
      </c>
    </row>
    <row r="15" spans="1:44" ht="100.5" customHeight="1">
      <c r="A15" s="1126"/>
      <c r="B15" s="1138"/>
      <c r="C15" s="1109"/>
      <c r="D15" s="1109"/>
      <c r="E15" s="1109"/>
      <c r="F15" s="435" t="s">
        <v>1044</v>
      </c>
      <c r="G15" s="27">
        <v>730000000</v>
      </c>
      <c r="H15" s="27" t="s">
        <v>903</v>
      </c>
      <c r="I15" s="27" t="s">
        <v>903</v>
      </c>
      <c r="J15" s="426" t="s">
        <v>1</v>
      </c>
      <c r="K15" s="426" t="s">
        <v>3</v>
      </c>
      <c r="L15" s="426" t="s">
        <v>3</v>
      </c>
      <c r="M15" s="426" t="s">
        <v>3</v>
      </c>
      <c r="N15" s="426" t="s">
        <v>3</v>
      </c>
      <c r="O15" s="426" t="s">
        <v>3</v>
      </c>
      <c r="P15" s="426" t="s">
        <v>3</v>
      </c>
      <c r="Q15" s="426" t="s">
        <v>3</v>
      </c>
      <c r="R15" s="1131"/>
      <c r="S15" s="981"/>
      <c r="T15" s="981"/>
      <c r="U15" s="1129"/>
      <c r="V15" s="1129"/>
      <c r="W15" s="1129"/>
      <c r="X15" s="981"/>
      <c r="Y15" s="1134"/>
      <c r="Z15" s="1134"/>
      <c r="AA15" s="769"/>
      <c r="AB15" s="629"/>
      <c r="AC15" s="629"/>
      <c r="AD15" s="629"/>
      <c r="AE15" s="782"/>
      <c r="AF15" s="938"/>
    </row>
    <row r="16" spans="1:44" ht="58.5" customHeight="1">
      <c r="A16" s="1127"/>
      <c r="B16" s="1139"/>
      <c r="C16" s="1110"/>
      <c r="D16" s="1110"/>
      <c r="E16" s="1110"/>
      <c r="F16" s="140" t="s">
        <v>1045</v>
      </c>
      <c r="G16" s="149">
        <v>50000000</v>
      </c>
      <c r="H16" s="149" t="s">
        <v>903</v>
      </c>
      <c r="I16" s="149" t="s">
        <v>903</v>
      </c>
      <c r="J16" s="461" t="s">
        <v>1</v>
      </c>
      <c r="K16" s="461" t="s">
        <v>3</v>
      </c>
      <c r="L16" s="461" t="s">
        <v>3</v>
      </c>
      <c r="M16" s="461" t="s">
        <v>3</v>
      </c>
      <c r="N16" s="461" t="s">
        <v>3</v>
      </c>
      <c r="O16" s="461" t="s">
        <v>3</v>
      </c>
      <c r="P16" s="461" t="s">
        <v>3</v>
      </c>
      <c r="Q16" s="461" t="s">
        <v>3</v>
      </c>
      <c r="R16" s="1132"/>
      <c r="S16" s="1103"/>
      <c r="T16" s="1103"/>
      <c r="U16" s="1130"/>
      <c r="V16" s="1130"/>
      <c r="W16" s="1130"/>
      <c r="X16" s="1103"/>
      <c r="Y16" s="1135"/>
      <c r="Z16" s="1135"/>
      <c r="AA16" s="1136"/>
      <c r="AB16" s="630"/>
      <c r="AC16" s="630"/>
      <c r="AD16" s="630"/>
      <c r="AE16" s="1133"/>
      <c r="AF16" s="939"/>
    </row>
    <row r="17" spans="6:30">
      <c r="F17" s="64"/>
      <c r="G17" s="28">
        <f>SUM(G13:G16)</f>
        <v>1000000000</v>
      </c>
      <c r="H17" s="28"/>
      <c r="I17" s="28"/>
      <c r="AB17" s="141">
        <f>SUM(AB13:AB16)</f>
        <v>1000000000</v>
      </c>
      <c r="AC17" s="141"/>
      <c r="AD17" s="141"/>
    </row>
    <row r="18" spans="6:30">
      <c r="F18" s="64"/>
      <c r="G18" s="142"/>
      <c r="H18" s="142"/>
      <c r="I18" s="142"/>
      <c r="AB18" s="143"/>
      <c r="AC18" s="143"/>
      <c r="AD18" s="143"/>
    </row>
    <row r="19" spans="6:30">
      <c r="F19" s="64"/>
      <c r="G19" s="49"/>
      <c r="H19" s="49"/>
      <c r="I19" s="49"/>
      <c r="AB19" s="143"/>
      <c r="AC19" s="143"/>
      <c r="AD19" s="143"/>
    </row>
  </sheetData>
  <mergeCells count="56">
    <mergeCell ref="AP1:AR1"/>
    <mergeCell ref="B2:C2"/>
    <mergeCell ref="D2:AA2"/>
    <mergeCell ref="AB2:AE2"/>
    <mergeCell ref="AN2:AO2"/>
    <mergeCell ref="AP2:AR2"/>
    <mergeCell ref="AN1:AO1"/>
    <mergeCell ref="N7:P7"/>
    <mergeCell ref="C8:G8"/>
    <mergeCell ref="J8:M8"/>
    <mergeCell ref="N8:P8"/>
    <mergeCell ref="J6:M6"/>
    <mergeCell ref="A1:A3"/>
    <mergeCell ref="B1:C1"/>
    <mergeCell ref="D1:AA1"/>
    <mergeCell ref="AB1:AE1"/>
    <mergeCell ref="B3:C3"/>
    <mergeCell ref="D3:AA3"/>
    <mergeCell ref="AB3:AE3"/>
    <mergeCell ref="X14:X16"/>
    <mergeCell ref="Y14:Y16"/>
    <mergeCell ref="A9:B9"/>
    <mergeCell ref="A5:B5"/>
    <mergeCell ref="C5:G5"/>
    <mergeCell ref="A6:B6"/>
    <mergeCell ref="C6:G6"/>
    <mergeCell ref="C9:G9"/>
    <mergeCell ref="A7:B7"/>
    <mergeCell ref="C7:G7"/>
    <mergeCell ref="B13:B16"/>
    <mergeCell ref="T14:T16"/>
    <mergeCell ref="N6:P6"/>
    <mergeCell ref="R6:AF9"/>
    <mergeCell ref="J7:M7"/>
    <mergeCell ref="A8:B8"/>
    <mergeCell ref="AF14:AF16"/>
    <mergeCell ref="Z14:Z16"/>
    <mergeCell ref="AP3:AR3"/>
    <mergeCell ref="AA14:AA16"/>
    <mergeCell ref="AN3:AO3"/>
    <mergeCell ref="A11:G11"/>
    <mergeCell ref="J11:Q11"/>
    <mergeCell ref="R11:AF11"/>
    <mergeCell ref="A13:A16"/>
    <mergeCell ref="E13:E16"/>
    <mergeCell ref="V14:V16"/>
    <mergeCell ref="W14:W16"/>
    <mergeCell ref="AC14:AC16"/>
    <mergeCell ref="AD14:AD16"/>
    <mergeCell ref="C13:C16"/>
    <mergeCell ref="D13:D16"/>
    <mergeCell ref="R14:R16"/>
    <mergeCell ref="S14:S16"/>
    <mergeCell ref="U14:U16"/>
    <mergeCell ref="AB14:AB16"/>
    <mergeCell ref="AE14:AE16"/>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R27"/>
  <sheetViews>
    <sheetView zoomScaleNormal="100" zoomScaleSheetLayoutView="50" workbookViewId="0">
      <selection activeCell="A16" sqref="A16:A24"/>
    </sheetView>
  </sheetViews>
  <sheetFormatPr defaultColWidth="8.85546875" defaultRowHeight="12.75"/>
  <cols>
    <col min="1" max="1" width="25" style="17" customWidth="1"/>
    <col min="2" max="2" width="16.28515625" style="17" customWidth="1"/>
    <col min="3" max="3" width="20.42578125" style="17" customWidth="1"/>
    <col min="4" max="5" width="18.28515625" style="17" customWidth="1"/>
    <col min="6" max="6" width="31.42578125" style="17" customWidth="1"/>
    <col min="7" max="9" width="20" style="17" customWidth="1"/>
    <col min="10" max="11" width="18.42578125" style="17" customWidth="1"/>
    <col min="12" max="17" width="13.85546875" style="17" customWidth="1"/>
    <col min="18" max="18" width="31" style="18" customWidth="1"/>
    <col min="19" max="19" width="23.42578125" style="18" customWidth="1"/>
    <col min="20" max="20" width="14.140625" style="18" customWidth="1"/>
    <col min="21" max="21" width="11.85546875" style="18" customWidth="1"/>
    <col min="22" max="22" width="18" style="18" customWidth="1"/>
    <col min="23" max="23" width="36.28515625" style="18" customWidth="1"/>
    <col min="24" max="24" width="17.28515625" style="18" customWidth="1"/>
    <col min="25" max="26" width="13.7109375" style="18" customWidth="1"/>
    <col min="27" max="27" width="21.140625" style="18" customWidth="1"/>
    <col min="28" max="30" width="19.42578125" style="18" customWidth="1"/>
    <col min="31" max="31" width="19.85546875" style="18" customWidth="1"/>
    <col min="32" max="32" width="25.140625" style="17" customWidth="1"/>
    <col min="33" max="36" width="9.42578125" style="17" customWidth="1"/>
    <col min="37" max="16384" width="8.85546875" style="17"/>
  </cols>
  <sheetData>
    <row r="1" spans="1:44" s="106" customFormat="1" ht="24" customHeight="1">
      <c r="A1" s="814"/>
      <c r="B1" s="584" t="s">
        <v>57</v>
      </c>
      <c r="C1" s="584"/>
      <c r="D1" s="585" t="s">
        <v>58</v>
      </c>
      <c r="E1" s="586"/>
      <c r="F1" s="586"/>
      <c r="G1" s="586"/>
      <c r="H1" s="586"/>
      <c r="I1" s="586"/>
      <c r="J1" s="586"/>
      <c r="K1" s="586"/>
      <c r="L1" s="586"/>
      <c r="M1" s="586"/>
      <c r="N1" s="586"/>
      <c r="O1" s="586"/>
      <c r="P1" s="586"/>
      <c r="Q1" s="586"/>
      <c r="R1" s="586"/>
      <c r="S1" s="586"/>
      <c r="T1" s="586"/>
      <c r="U1" s="586"/>
      <c r="V1" s="586"/>
      <c r="W1" s="586"/>
      <c r="X1" s="586"/>
      <c r="Y1" s="586"/>
      <c r="Z1" s="586"/>
      <c r="AA1" s="587"/>
      <c r="AB1" s="605" t="s">
        <v>59</v>
      </c>
      <c r="AC1" s="606"/>
      <c r="AD1" s="606"/>
      <c r="AE1" s="607"/>
      <c r="AF1" s="490" t="s">
        <v>60</v>
      </c>
      <c r="AN1" s="922"/>
      <c r="AO1" s="922"/>
      <c r="AP1" s="817"/>
      <c r="AQ1" s="817"/>
      <c r="AR1" s="817"/>
    </row>
    <row r="2" spans="1:44" s="106" customFormat="1" ht="24" customHeight="1">
      <c r="A2" s="815"/>
      <c r="B2" s="584" t="s">
        <v>61</v>
      </c>
      <c r="C2" s="584"/>
      <c r="D2" s="588" t="s">
        <v>62</v>
      </c>
      <c r="E2" s="589"/>
      <c r="F2" s="589"/>
      <c r="G2" s="589"/>
      <c r="H2" s="589"/>
      <c r="I2" s="589"/>
      <c r="J2" s="589"/>
      <c r="K2" s="589"/>
      <c r="L2" s="589"/>
      <c r="M2" s="589"/>
      <c r="N2" s="589"/>
      <c r="O2" s="589"/>
      <c r="P2" s="589"/>
      <c r="Q2" s="589"/>
      <c r="R2" s="589"/>
      <c r="S2" s="589"/>
      <c r="T2" s="589"/>
      <c r="U2" s="589"/>
      <c r="V2" s="589"/>
      <c r="W2" s="589"/>
      <c r="X2" s="589"/>
      <c r="Y2" s="589"/>
      <c r="Z2" s="589"/>
      <c r="AA2" s="590"/>
      <c r="AB2" s="605" t="s">
        <v>63</v>
      </c>
      <c r="AC2" s="606"/>
      <c r="AD2" s="606"/>
      <c r="AE2" s="607"/>
      <c r="AF2" s="490">
        <v>1</v>
      </c>
      <c r="AN2" s="922"/>
      <c r="AO2" s="922"/>
      <c r="AP2" s="811"/>
      <c r="AQ2" s="811"/>
      <c r="AR2" s="811"/>
    </row>
    <row r="3" spans="1:44" s="106" customFormat="1" ht="24" customHeight="1">
      <c r="A3" s="816"/>
      <c r="B3" s="584" t="s">
        <v>64</v>
      </c>
      <c r="C3" s="584"/>
      <c r="D3" s="588" t="s">
        <v>199</v>
      </c>
      <c r="E3" s="589"/>
      <c r="F3" s="589"/>
      <c r="G3" s="589"/>
      <c r="H3" s="589"/>
      <c r="I3" s="589"/>
      <c r="J3" s="589"/>
      <c r="K3" s="589"/>
      <c r="L3" s="589"/>
      <c r="M3" s="589"/>
      <c r="N3" s="589"/>
      <c r="O3" s="589"/>
      <c r="P3" s="589"/>
      <c r="Q3" s="589"/>
      <c r="R3" s="589"/>
      <c r="S3" s="589"/>
      <c r="T3" s="589"/>
      <c r="U3" s="589"/>
      <c r="V3" s="589"/>
      <c r="W3" s="589"/>
      <c r="X3" s="589"/>
      <c r="Y3" s="589"/>
      <c r="Z3" s="589"/>
      <c r="AA3" s="590"/>
      <c r="AB3" s="605" t="s">
        <v>66</v>
      </c>
      <c r="AC3" s="606"/>
      <c r="AD3" s="606"/>
      <c r="AE3" s="607"/>
      <c r="AF3" s="107">
        <v>43767</v>
      </c>
      <c r="AN3" s="922"/>
      <c r="AO3" s="922"/>
      <c r="AP3" s="813"/>
      <c r="AQ3" s="811"/>
      <c r="AR3" s="811"/>
    </row>
    <row r="4" spans="1:44" ht="18"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F4" s="36"/>
      <c r="AG4" s="36"/>
      <c r="AH4" s="36"/>
      <c r="AI4" s="36"/>
      <c r="AJ4" s="36"/>
      <c r="AK4" s="36"/>
      <c r="AL4" s="36"/>
    </row>
    <row r="5" spans="1:44" ht="18" customHeight="1">
      <c r="A5" s="569" t="s">
        <v>67</v>
      </c>
      <c r="B5" s="570"/>
      <c r="C5" s="578">
        <v>2021</v>
      </c>
      <c r="D5" s="578"/>
      <c r="E5" s="578"/>
      <c r="F5" s="578"/>
      <c r="G5" s="578"/>
      <c r="H5" s="173"/>
      <c r="I5" s="173"/>
      <c r="J5" s="133"/>
      <c r="K5" s="133"/>
      <c r="L5" s="133"/>
      <c r="M5" s="133"/>
      <c r="N5" s="133"/>
      <c r="O5" s="133"/>
      <c r="P5" s="133"/>
      <c r="Q5" s="133"/>
      <c r="R5" s="36"/>
      <c r="S5" s="36"/>
      <c r="T5" s="36"/>
      <c r="U5" s="36"/>
      <c r="V5" s="36"/>
      <c r="W5" s="36"/>
      <c r="X5" s="36"/>
      <c r="Y5" s="36"/>
      <c r="Z5" s="36"/>
      <c r="AA5" s="36"/>
      <c r="AF5" s="36"/>
      <c r="AG5" s="36"/>
      <c r="AH5" s="36"/>
      <c r="AI5" s="36"/>
      <c r="AJ5" s="36"/>
      <c r="AK5" s="36"/>
      <c r="AL5" s="36"/>
    </row>
    <row r="6" spans="1:44" ht="18" customHeight="1">
      <c r="A6" s="569" t="s">
        <v>68</v>
      </c>
      <c r="B6" s="570"/>
      <c r="C6" s="579" t="s">
        <v>1046</v>
      </c>
      <c r="D6" s="579"/>
      <c r="E6" s="579"/>
      <c r="F6" s="579"/>
      <c r="G6" s="579"/>
      <c r="H6" s="174"/>
      <c r="I6" s="174"/>
      <c r="J6" s="133"/>
      <c r="K6" s="133"/>
      <c r="L6" s="133"/>
      <c r="M6" s="133"/>
      <c r="N6" s="133"/>
      <c r="O6" s="133"/>
      <c r="P6" s="133"/>
      <c r="Q6" s="133"/>
      <c r="R6" s="603"/>
      <c r="S6" s="603"/>
      <c r="T6" s="603"/>
      <c r="U6" s="603"/>
      <c r="V6" s="603"/>
      <c r="W6" s="603"/>
      <c r="X6" s="603"/>
      <c r="Y6" s="603"/>
      <c r="Z6" s="603"/>
      <c r="AA6" s="603"/>
      <c r="AB6" s="603"/>
      <c r="AC6" s="603"/>
      <c r="AD6" s="603"/>
      <c r="AE6" s="603"/>
      <c r="AF6" s="603"/>
      <c r="AG6" s="64"/>
      <c r="AH6" s="64"/>
      <c r="AI6" s="64"/>
      <c r="AJ6" s="64"/>
      <c r="AK6" s="64"/>
      <c r="AL6" s="64"/>
    </row>
    <row r="7" spans="1:44" ht="18" customHeight="1">
      <c r="A7" s="569" t="s">
        <v>70</v>
      </c>
      <c r="B7" s="570"/>
      <c r="C7" s="580">
        <v>2017011000087</v>
      </c>
      <c r="D7" s="580"/>
      <c r="E7" s="580"/>
      <c r="F7" s="580"/>
      <c r="G7" s="580"/>
      <c r="H7" s="175"/>
      <c r="I7" s="175"/>
      <c r="J7" s="133"/>
      <c r="K7" s="133"/>
      <c r="L7" s="133"/>
      <c r="M7" s="133"/>
      <c r="N7" s="133"/>
      <c r="O7" s="133"/>
      <c r="P7" s="133"/>
      <c r="Q7" s="133"/>
      <c r="R7" s="603"/>
      <c r="S7" s="603"/>
      <c r="T7" s="603"/>
      <c r="U7" s="603"/>
      <c r="V7" s="603"/>
      <c r="W7" s="603"/>
      <c r="X7" s="603"/>
      <c r="Y7" s="603"/>
      <c r="Z7" s="603"/>
      <c r="AA7" s="603"/>
      <c r="AB7" s="603"/>
      <c r="AC7" s="603"/>
      <c r="AD7" s="603"/>
      <c r="AE7" s="603"/>
      <c r="AF7" s="603"/>
      <c r="AG7" s="64"/>
      <c r="AH7" s="64"/>
      <c r="AI7" s="64"/>
      <c r="AJ7" s="64"/>
      <c r="AK7" s="64"/>
      <c r="AL7" s="64"/>
    </row>
    <row r="8" spans="1:44" ht="28.5" customHeight="1">
      <c r="A8" s="569" t="s">
        <v>71</v>
      </c>
      <c r="B8" s="570"/>
      <c r="C8" s="579" t="s">
        <v>1047</v>
      </c>
      <c r="D8" s="579"/>
      <c r="E8" s="579"/>
      <c r="F8" s="579"/>
      <c r="G8" s="579"/>
      <c r="H8" s="174"/>
      <c r="I8" s="174"/>
      <c r="J8" s="133"/>
      <c r="K8" s="133"/>
      <c r="L8" s="133"/>
      <c r="M8" s="133"/>
      <c r="N8" s="133"/>
      <c r="O8" s="133"/>
      <c r="P8" s="133"/>
      <c r="Q8" s="133"/>
      <c r="R8" s="603"/>
      <c r="S8" s="603"/>
      <c r="T8" s="603"/>
      <c r="U8" s="603"/>
      <c r="V8" s="603"/>
      <c r="W8" s="603"/>
      <c r="X8" s="603"/>
      <c r="Y8" s="603"/>
      <c r="Z8" s="603"/>
      <c r="AA8" s="603"/>
      <c r="AB8" s="603"/>
      <c r="AC8" s="603"/>
      <c r="AD8" s="603"/>
      <c r="AE8" s="603"/>
      <c r="AF8" s="603"/>
      <c r="AG8" s="64"/>
      <c r="AH8" s="64"/>
      <c r="AI8" s="64"/>
      <c r="AJ8" s="64"/>
      <c r="AK8" s="64"/>
      <c r="AL8" s="64"/>
    </row>
    <row r="9" spans="1:44" ht="18" customHeight="1">
      <c r="A9" s="569" t="s">
        <v>73</v>
      </c>
      <c r="B9" s="570"/>
      <c r="C9" s="579" t="s">
        <v>603</v>
      </c>
      <c r="D9" s="579"/>
      <c r="E9" s="579"/>
      <c r="F9" s="579"/>
      <c r="G9" s="579"/>
      <c r="H9" s="174"/>
      <c r="I9" s="174"/>
      <c r="J9" s="133"/>
      <c r="K9" s="133"/>
      <c r="L9" s="133"/>
      <c r="M9" s="133"/>
      <c r="N9" s="133"/>
      <c r="O9" s="133"/>
      <c r="P9" s="133"/>
      <c r="Q9" s="133"/>
      <c r="R9" s="603"/>
      <c r="S9" s="603"/>
      <c r="T9" s="603"/>
      <c r="U9" s="603"/>
      <c r="V9" s="603"/>
      <c r="W9" s="603"/>
      <c r="X9" s="603"/>
      <c r="Y9" s="603"/>
      <c r="Z9" s="603"/>
      <c r="AA9" s="603"/>
      <c r="AB9" s="603"/>
      <c r="AC9" s="603"/>
      <c r="AD9" s="603"/>
      <c r="AE9" s="603"/>
      <c r="AF9" s="603"/>
      <c r="AG9" s="64"/>
      <c r="AH9" s="64"/>
      <c r="AI9" s="64"/>
      <c r="AJ9" s="64"/>
      <c r="AK9" s="64"/>
      <c r="AL9" s="64"/>
    </row>
    <row r="10" spans="1:44" ht="18" customHeight="1">
      <c r="A10" s="97"/>
      <c r="B10" s="97"/>
      <c r="C10" s="414"/>
      <c r="D10" s="414"/>
      <c r="E10" s="414"/>
      <c r="F10" s="414"/>
      <c r="G10" s="414"/>
      <c r="H10" s="414"/>
      <c r="I10" s="414"/>
      <c r="J10" s="414"/>
      <c r="K10" s="414"/>
      <c r="L10" s="414"/>
      <c r="M10" s="414"/>
      <c r="N10" s="414"/>
      <c r="O10" s="414"/>
      <c r="P10" s="414"/>
      <c r="Q10" s="414"/>
      <c r="R10" s="414"/>
      <c r="S10" s="414"/>
      <c r="T10" s="414"/>
      <c r="U10" s="414"/>
      <c r="V10" s="414"/>
      <c r="W10" s="414"/>
      <c r="AF10" s="18"/>
      <c r="AG10" s="64"/>
      <c r="AH10" s="64"/>
      <c r="AI10" s="64"/>
      <c r="AJ10" s="64"/>
      <c r="AK10" s="64"/>
      <c r="AL10" s="64"/>
    </row>
    <row r="11" spans="1:44" ht="27" customHeight="1">
      <c r="A11" s="567" t="s">
        <v>75</v>
      </c>
      <c r="B11" s="567"/>
      <c r="C11" s="567"/>
      <c r="D11" s="567"/>
      <c r="E11" s="567"/>
      <c r="F11" s="567"/>
      <c r="G11" s="567"/>
      <c r="H11" s="466"/>
      <c r="I11" s="466"/>
      <c r="J11" s="611" t="s">
        <v>76</v>
      </c>
      <c r="K11" s="611"/>
      <c r="L11" s="611"/>
      <c r="M11" s="611"/>
      <c r="N11" s="611"/>
      <c r="O11" s="611"/>
      <c r="P11" s="611"/>
      <c r="Q11" s="612"/>
      <c r="R11" s="604" t="s">
        <v>77</v>
      </c>
      <c r="S11" s="604"/>
      <c r="T11" s="604"/>
      <c r="U11" s="604"/>
      <c r="V11" s="604"/>
      <c r="W11" s="604"/>
      <c r="X11" s="604"/>
      <c r="Y11" s="604"/>
      <c r="Z11" s="604"/>
      <c r="AA11" s="604"/>
      <c r="AB11" s="604"/>
      <c r="AC11" s="604"/>
      <c r="AD11" s="604"/>
      <c r="AE11" s="604"/>
      <c r="AF11" s="604"/>
      <c r="AG11" s="64"/>
      <c r="AH11" s="64"/>
      <c r="AI11" s="64"/>
      <c r="AJ11" s="64"/>
      <c r="AK11" s="64"/>
      <c r="AL11" s="64"/>
    </row>
    <row r="12" spans="1:44" ht="27" customHeight="1">
      <c r="A12" s="81" t="s">
        <v>78</v>
      </c>
      <c r="B12" s="524" t="s">
        <v>79</v>
      </c>
      <c r="C12" s="81" t="s">
        <v>80</v>
      </c>
      <c r="D12" s="81" t="s">
        <v>81</v>
      </c>
      <c r="E12" s="413" t="s">
        <v>82</v>
      </c>
      <c r="F12" s="81" t="s">
        <v>83</v>
      </c>
      <c r="G12" s="81" t="s">
        <v>84</v>
      </c>
      <c r="H12" s="413" t="s">
        <v>85</v>
      </c>
      <c r="I12" s="413" t="s">
        <v>86</v>
      </c>
      <c r="J12" s="82" t="s">
        <v>87</v>
      </c>
      <c r="K12" s="82" t="s">
        <v>88</v>
      </c>
      <c r="L12" s="82" t="s">
        <v>89</v>
      </c>
      <c r="M12" s="82" t="s">
        <v>90</v>
      </c>
      <c r="N12" s="82" t="s">
        <v>91</v>
      </c>
      <c r="O12" s="82" t="s">
        <v>17</v>
      </c>
      <c r="P12" s="540" t="s">
        <v>36</v>
      </c>
      <c r="Q12" s="540" t="s">
        <v>23</v>
      </c>
      <c r="R12" s="134" t="s">
        <v>92</v>
      </c>
      <c r="S12" s="134" t="s">
        <v>93</v>
      </c>
      <c r="T12" s="134" t="s">
        <v>94</v>
      </c>
      <c r="U12" s="135" t="s">
        <v>1034</v>
      </c>
      <c r="V12" s="413" t="s">
        <v>82</v>
      </c>
      <c r="W12" s="413" t="s">
        <v>96</v>
      </c>
      <c r="X12" s="134" t="s">
        <v>97</v>
      </c>
      <c r="Y12" s="134" t="s">
        <v>98</v>
      </c>
      <c r="Z12" s="134" t="s">
        <v>99</v>
      </c>
      <c r="AA12" s="410" t="s">
        <v>100</v>
      </c>
      <c r="AB12" s="410" t="s">
        <v>101</v>
      </c>
      <c r="AC12" s="413" t="s">
        <v>85</v>
      </c>
      <c r="AD12" s="413" t="s">
        <v>86</v>
      </c>
      <c r="AE12" s="410" t="s">
        <v>50</v>
      </c>
      <c r="AF12" s="410" t="s">
        <v>103</v>
      </c>
    </row>
    <row r="13" spans="1:44" s="236" customFormat="1" ht="47.25" customHeight="1">
      <c r="A13" s="806" t="s">
        <v>1048</v>
      </c>
      <c r="B13" s="787" t="s">
        <v>1049</v>
      </c>
      <c r="C13" s="787" t="s">
        <v>1050</v>
      </c>
      <c r="D13" s="1006">
        <v>1600</v>
      </c>
      <c r="E13" s="1152">
        <v>1200</v>
      </c>
      <c r="F13" s="434" t="s">
        <v>1051</v>
      </c>
      <c r="G13" s="257">
        <v>1588635013</v>
      </c>
      <c r="H13" s="432" t="s">
        <v>903</v>
      </c>
      <c r="I13" s="432" t="s">
        <v>903</v>
      </c>
      <c r="J13" s="423" t="s">
        <v>3</v>
      </c>
      <c r="K13" s="425" t="s">
        <v>3</v>
      </c>
      <c r="L13" s="425" t="s">
        <v>3</v>
      </c>
      <c r="M13" s="425" t="s">
        <v>3</v>
      </c>
      <c r="N13" s="425" t="s">
        <v>3</v>
      </c>
      <c r="O13" s="425" t="s">
        <v>3</v>
      </c>
      <c r="P13" s="425" t="s">
        <v>3</v>
      </c>
      <c r="Q13" s="154" t="s">
        <v>3</v>
      </c>
      <c r="R13" s="1144" t="s">
        <v>1052</v>
      </c>
      <c r="S13" s="998" t="s">
        <v>1053</v>
      </c>
      <c r="T13" s="998" t="s">
        <v>55</v>
      </c>
      <c r="U13" s="1148">
        <v>1600</v>
      </c>
      <c r="V13" s="1148">
        <v>1200</v>
      </c>
      <c r="W13" s="1150" t="s">
        <v>1054</v>
      </c>
      <c r="X13" s="998" t="s">
        <v>10</v>
      </c>
      <c r="Y13" s="1146">
        <v>44197</v>
      </c>
      <c r="Z13" s="1146">
        <v>44561</v>
      </c>
      <c r="AA13" s="787" t="s">
        <v>12</v>
      </c>
      <c r="AB13" s="1010">
        <v>5038957180</v>
      </c>
      <c r="AC13" s="1153" t="s">
        <v>903</v>
      </c>
      <c r="AD13" s="1153" t="s">
        <v>903</v>
      </c>
      <c r="AE13" s="1154" t="s">
        <v>51</v>
      </c>
      <c r="AF13" s="1000" t="s">
        <v>960</v>
      </c>
      <c r="AG13" s="414"/>
      <c r="AH13" s="414"/>
      <c r="AI13" s="414"/>
      <c r="AJ13" s="414"/>
      <c r="AK13" s="414"/>
      <c r="AL13" s="414"/>
      <c r="AM13" s="414"/>
      <c r="AN13" s="414"/>
      <c r="AO13" s="414"/>
      <c r="AP13" s="414"/>
      <c r="AQ13" s="414"/>
      <c r="AR13" s="414"/>
    </row>
    <row r="14" spans="1:44" ht="48.75" customHeight="1">
      <c r="A14" s="734"/>
      <c r="B14" s="680"/>
      <c r="C14" s="680"/>
      <c r="D14" s="726"/>
      <c r="E14" s="779"/>
      <c r="F14" s="435" t="s">
        <v>1055</v>
      </c>
      <c r="G14" s="256">
        <v>2677984736.1999998</v>
      </c>
      <c r="H14" s="432" t="s">
        <v>903</v>
      </c>
      <c r="I14" s="432" t="s">
        <v>903</v>
      </c>
      <c r="J14" s="424" t="s">
        <v>3</v>
      </c>
      <c r="K14" s="426" t="s">
        <v>3</v>
      </c>
      <c r="L14" s="426" t="s">
        <v>3</v>
      </c>
      <c r="M14" s="426" t="s">
        <v>3</v>
      </c>
      <c r="N14" s="426" t="s">
        <v>3</v>
      </c>
      <c r="O14" s="426" t="s">
        <v>3</v>
      </c>
      <c r="P14" s="426" t="s">
        <v>3</v>
      </c>
      <c r="Q14" s="447" t="s">
        <v>3</v>
      </c>
      <c r="R14" s="1145"/>
      <c r="S14" s="705"/>
      <c r="T14" s="705"/>
      <c r="U14" s="1149"/>
      <c r="V14" s="1149"/>
      <c r="W14" s="1151"/>
      <c r="X14" s="705"/>
      <c r="Y14" s="1147"/>
      <c r="Z14" s="1147"/>
      <c r="AA14" s="680"/>
      <c r="AB14" s="996"/>
      <c r="AC14" s="962"/>
      <c r="AD14" s="962"/>
      <c r="AE14" s="672"/>
      <c r="AF14" s="938"/>
    </row>
    <row r="15" spans="1:44" ht="38.25">
      <c r="A15" s="734"/>
      <c r="B15" s="680"/>
      <c r="C15" s="680"/>
      <c r="D15" s="726"/>
      <c r="E15" s="780"/>
      <c r="F15" s="435" t="s">
        <v>1056</v>
      </c>
      <c r="G15" s="256">
        <v>772337430.79999995</v>
      </c>
      <c r="H15" s="432" t="s">
        <v>903</v>
      </c>
      <c r="I15" s="432" t="s">
        <v>903</v>
      </c>
      <c r="J15" s="424" t="s">
        <v>3</v>
      </c>
      <c r="K15" s="426" t="s">
        <v>3</v>
      </c>
      <c r="L15" s="426" t="s">
        <v>3</v>
      </c>
      <c r="M15" s="426" t="s">
        <v>3</v>
      </c>
      <c r="N15" s="426" t="s">
        <v>3</v>
      </c>
      <c r="O15" s="426" t="s">
        <v>3</v>
      </c>
      <c r="P15" s="426" t="s">
        <v>3</v>
      </c>
      <c r="Q15" s="447" t="s">
        <v>3</v>
      </c>
      <c r="R15" s="145" t="s">
        <v>1052</v>
      </c>
      <c r="S15" s="459" t="s">
        <v>1057</v>
      </c>
      <c r="T15" s="459" t="s">
        <v>55</v>
      </c>
      <c r="U15" s="512">
        <v>1</v>
      </c>
      <c r="V15" s="512" t="s">
        <v>485</v>
      </c>
      <c r="W15" s="363" t="s">
        <v>1058</v>
      </c>
      <c r="X15" s="459" t="s">
        <v>10</v>
      </c>
      <c r="Y15" s="539">
        <v>44197</v>
      </c>
      <c r="Z15" s="539">
        <v>44561</v>
      </c>
      <c r="AA15" s="428" t="s">
        <v>12</v>
      </c>
      <c r="AB15" s="996"/>
      <c r="AC15" s="963"/>
      <c r="AD15" s="963"/>
      <c r="AE15" s="445" t="s">
        <v>51</v>
      </c>
      <c r="AF15" s="488" t="s">
        <v>960</v>
      </c>
    </row>
    <row r="16" spans="1:44" ht="25.5">
      <c r="A16" s="734" t="s">
        <v>1059</v>
      </c>
      <c r="B16" s="680" t="s">
        <v>1060</v>
      </c>
      <c r="C16" s="680" t="s">
        <v>1061</v>
      </c>
      <c r="D16" s="726">
        <v>2</v>
      </c>
      <c r="E16" s="778" t="s">
        <v>903</v>
      </c>
      <c r="F16" s="435" t="s">
        <v>1062</v>
      </c>
      <c r="G16" s="256">
        <v>85994017</v>
      </c>
      <c r="H16" s="432" t="s">
        <v>903</v>
      </c>
      <c r="I16" s="432" t="s">
        <v>903</v>
      </c>
      <c r="J16" s="424" t="s">
        <v>3</v>
      </c>
      <c r="K16" s="426" t="s">
        <v>3</v>
      </c>
      <c r="L16" s="426" t="s">
        <v>3</v>
      </c>
      <c r="M16" s="426" t="s">
        <v>3</v>
      </c>
      <c r="N16" s="426" t="s">
        <v>3</v>
      </c>
      <c r="O16" s="426" t="s">
        <v>3</v>
      </c>
      <c r="P16" s="426" t="s">
        <v>3</v>
      </c>
      <c r="Q16" s="447" t="s">
        <v>3</v>
      </c>
      <c r="R16" s="238" t="s">
        <v>1063</v>
      </c>
      <c r="S16" s="459" t="s">
        <v>1064</v>
      </c>
      <c r="T16" s="459" t="s">
        <v>55</v>
      </c>
      <c r="U16" s="512">
        <v>1</v>
      </c>
      <c r="V16" s="512" t="s">
        <v>485</v>
      </c>
      <c r="W16" s="459" t="s">
        <v>485</v>
      </c>
      <c r="X16" s="459" t="s">
        <v>10</v>
      </c>
      <c r="Y16" s="539">
        <v>44197</v>
      </c>
      <c r="Z16" s="539">
        <v>44561</v>
      </c>
      <c r="AA16" s="428" t="s">
        <v>12</v>
      </c>
      <c r="AB16" s="996">
        <v>496375529</v>
      </c>
      <c r="AC16" s="961" t="s">
        <v>903</v>
      </c>
      <c r="AD16" s="961" t="s">
        <v>903</v>
      </c>
      <c r="AE16" s="445" t="s">
        <v>51</v>
      </c>
      <c r="AF16" s="488" t="s">
        <v>960</v>
      </c>
    </row>
    <row r="17" spans="1:32" ht="25.5">
      <c r="A17" s="734"/>
      <c r="B17" s="680"/>
      <c r="C17" s="680"/>
      <c r="D17" s="726"/>
      <c r="E17" s="779"/>
      <c r="F17" s="682" t="s">
        <v>1065</v>
      </c>
      <c r="G17" s="1141">
        <v>410381512</v>
      </c>
      <c r="H17" s="664" t="s">
        <v>903</v>
      </c>
      <c r="I17" s="664" t="s">
        <v>903</v>
      </c>
      <c r="J17" s="424" t="s">
        <v>3</v>
      </c>
      <c r="K17" s="426" t="s">
        <v>3</v>
      </c>
      <c r="L17" s="426" t="s">
        <v>3</v>
      </c>
      <c r="M17" s="426" t="s">
        <v>3</v>
      </c>
      <c r="N17" s="426" t="s">
        <v>3</v>
      </c>
      <c r="O17" s="426" t="s">
        <v>3</v>
      </c>
      <c r="P17" s="426" t="s">
        <v>3</v>
      </c>
      <c r="Q17" s="447" t="s">
        <v>3</v>
      </c>
      <c r="R17" s="238" t="s">
        <v>1066</v>
      </c>
      <c r="S17" s="459" t="s">
        <v>1067</v>
      </c>
      <c r="T17" s="459" t="s">
        <v>55</v>
      </c>
      <c r="U17" s="512">
        <v>2</v>
      </c>
      <c r="V17" s="512" t="s">
        <v>485</v>
      </c>
      <c r="W17" s="459" t="s">
        <v>485</v>
      </c>
      <c r="X17" s="459" t="s">
        <v>9</v>
      </c>
      <c r="Y17" s="539">
        <v>44256</v>
      </c>
      <c r="Z17" s="539">
        <v>44561</v>
      </c>
      <c r="AA17" s="680" t="s">
        <v>12</v>
      </c>
      <c r="AB17" s="996"/>
      <c r="AC17" s="962"/>
      <c r="AD17" s="962"/>
      <c r="AE17" s="445" t="s">
        <v>51</v>
      </c>
      <c r="AF17" s="488" t="s">
        <v>960</v>
      </c>
    </row>
    <row r="18" spans="1:32" ht="46.5" customHeight="1">
      <c r="A18" s="734"/>
      <c r="B18" s="680"/>
      <c r="C18" s="680"/>
      <c r="D18" s="726"/>
      <c r="E18" s="780"/>
      <c r="F18" s="682"/>
      <c r="G18" s="1141"/>
      <c r="H18" s="664"/>
      <c r="I18" s="664"/>
      <c r="J18" s="424" t="s">
        <v>3</v>
      </c>
      <c r="K18" s="426" t="s">
        <v>3</v>
      </c>
      <c r="L18" s="426" t="s">
        <v>3</v>
      </c>
      <c r="M18" s="426" t="s">
        <v>3</v>
      </c>
      <c r="N18" s="426" t="s">
        <v>3</v>
      </c>
      <c r="O18" s="426" t="s">
        <v>3</v>
      </c>
      <c r="P18" s="426" t="s">
        <v>3</v>
      </c>
      <c r="Q18" s="447" t="s">
        <v>3</v>
      </c>
      <c r="R18" s="473" t="s">
        <v>1068</v>
      </c>
      <c r="S18" s="402" t="s">
        <v>1069</v>
      </c>
      <c r="T18" s="92" t="s">
        <v>55</v>
      </c>
      <c r="U18" s="402">
        <v>4</v>
      </c>
      <c r="V18" s="512" t="s">
        <v>485</v>
      </c>
      <c r="W18" s="459" t="s">
        <v>485</v>
      </c>
      <c r="X18" s="402" t="s">
        <v>7</v>
      </c>
      <c r="Y18" s="539">
        <v>44197</v>
      </c>
      <c r="Z18" s="539">
        <v>44561</v>
      </c>
      <c r="AA18" s="680"/>
      <c r="AB18" s="996"/>
      <c r="AC18" s="963"/>
      <c r="AD18" s="963"/>
      <c r="AE18" s="445" t="s">
        <v>51</v>
      </c>
      <c r="AF18" s="488" t="s">
        <v>960</v>
      </c>
    </row>
    <row r="19" spans="1:32" ht="46.5" customHeight="1">
      <c r="A19" s="734"/>
      <c r="B19" s="710" t="s">
        <v>1070</v>
      </c>
      <c r="C19" s="710" t="s">
        <v>1071</v>
      </c>
      <c r="D19" s="778">
        <v>340000</v>
      </c>
      <c r="E19" s="778" t="s">
        <v>903</v>
      </c>
      <c r="F19" s="682" t="s">
        <v>1072</v>
      </c>
      <c r="G19" s="1141">
        <v>1850807700</v>
      </c>
      <c r="H19" s="664" t="s">
        <v>903</v>
      </c>
      <c r="I19" s="664" t="s">
        <v>903</v>
      </c>
      <c r="J19" s="424" t="s">
        <v>3</v>
      </c>
      <c r="K19" s="426" t="s">
        <v>3</v>
      </c>
      <c r="L19" s="426" t="s">
        <v>3</v>
      </c>
      <c r="M19" s="426" t="s">
        <v>3</v>
      </c>
      <c r="N19" s="426" t="s">
        <v>3</v>
      </c>
      <c r="O19" s="426" t="s">
        <v>3</v>
      </c>
      <c r="P19" s="426" t="s">
        <v>3</v>
      </c>
      <c r="Q19" s="447" t="s">
        <v>3</v>
      </c>
      <c r="R19" s="473" t="s">
        <v>1073</v>
      </c>
      <c r="S19" s="402" t="s">
        <v>1074</v>
      </c>
      <c r="T19" s="402" t="s">
        <v>55</v>
      </c>
      <c r="U19" s="144">
        <v>11</v>
      </c>
      <c r="V19" s="512" t="s">
        <v>485</v>
      </c>
      <c r="W19" s="459" t="s">
        <v>485</v>
      </c>
      <c r="X19" s="402" t="s">
        <v>5</v>
      </c>
      <c r="Y19" s="480">
        <v>44228</v>
      </c>
      <c r="Z19" s="480">
        <v>44561</v>
      </c>
      <c r="AA19" s="680" t="s">
        <v>12</v>
      </c>
      <c r="AB19" s="818">
        <v>1850807700</v>
      </c>
      <c r="AC19" s="819" t="s">
        <v>903</v>
      </c>
      <c r="AD19" s="819" t="s">
        <v>903</v>
      </c>
      <c r="AE19" s="445" t="s">
        <v>51</v>
      </c>
      <c r="AF19" s="488" t="s">
        <v>960</v>
      </c>
    </row>
    <row r="20" spans="1:32" ht="47.25" customHeight="1">
      <c r="A20" s="734"/>
      <c r="B20" s="711"/>
      <c r="C20" s="711"/>
      <c r="D20" s="779"/>
      <c r="E20" s="779"/>
      <c r="F20" s="682"/>
      <c r="G20" s="1141"/>
      <c r="H20" s="664"/>
      <c r="I20" s="664"/>
      <c r="J20" s="424" t="s">
        <v>3</v>
      </c>
      <c r="K20" s="426" t="s">
        <v>3</v>
      </c>
      <c r="L20" s="426" t="s">
        <v>3</v>
      </c>
      <c r="M20" s="426" t="s">
        <v>3</v>
      </c>
      <c r="N20" s="426" t="s">
        <v>3</v>
      </c>
      <c r="O20" s="426" t="s">
        <v>3</v>
      </c>
      <c r="P20" s="426" t="s">
        <v>3</v>
      </c>
      <c r="Q20" s="447" t="s">
        <v>3</v>
      </c>
      <c r="R20" s="145" t="s">
        <v>1075</v>
      </c>
      <c r="S20" s="459" t="s">
        <v>1076</v>
      </c>
      <c r="T20" s="146" t="s">
        <v>55</v>
      </c>
      <c r="U20" s="504">
        <v>40</v>
      </c>
      <c r="V20" s="512" t="s">
        <v>485</v>
      </c>
      <c r="W20" s="459" t="s">
        <v>485</v>
      </c>
      <c r="X20" s="459" t="s">
        <v>9</v>
      </c>
      <c r="Y20" s="539">
        <v>44197</v>
      </c>
      <c r="Z20" s="539">
        <v>44561</v>
      </c>
      <c r="AA20" s="680"/>
      <c r="AB20" s="818"/>
      <c r="AC20" s="1028"/>
      <c r="AD20" s="1028"/>
      <c r="AE20" s="445" t="s">
        <v>51</v>
      </c>
      <c r="AF20" s="488" t="s">
        <v>960</v>
      </c>
    </row>
    <row r="21" spans="1:32" ht="63.75">
      <c r="A21" s="734"/>
      <c r="B21" s="711"/>
      <c r="C21" s="711"/>
      <c r="D21" s="779"/>
      <c r="E21" s="779"/>
      <c r="F21" s="682"/>
      <c r="G21" s="1141"/>
      <c r="H21" s="664"/>
      <c r="I21" s="664"/>
      <c r="J21" s="424" t="s">
        <v>3</v>
      </c>
      <c r="K21" s="426" t="s">
        <v>3</v>
      </c>
      <c r="L21" s="426" t="s">
        <v>3</v>
      </c>
      <c r="M21" s="426" t="s">
        <v>3</v>
      </c>
      <c r="N21" s="426" t="s">
        <v>3</v>
      </c>
      <c r="O21" s="426" t="s">
        <v>3</v>
      </c>
      <c r="P21" s="426" t="s">
        <v>3</v>
      </c>
      <c r="Q21" s="447" t="s">
        <v>3</v>
      </c>
      <c r="R21" s="238" t="s">
        <v>1077</v>
      </c>
      <c r="S21" s="459" t="s">
        <v>1078</v>
      </c>
      <c r="T21" s="146" t="s">
        <v>55</v>
      </c>
      <c r="U21" s="512">
        <v>1</v>
      </c>
      <c r="V21" s="512" t="s">
        <v>1079</v>
      </c>
      <c r="W21" s="474" t="s">
        <v>1080</v>
      </c>
      <c r="X21" s="459" t="s">
        <v>10</v>
      </c>
      <c r="Y21" s="539">
        <v>44197</v>
      </c>
      <c r="Z21" s="539">
        <v>44561</v>
      </c>
      <c r="AA21" s="680"/>
      <c r="AB21" s="818"/>
      <c r="AC21" s="820"/>
      <c r="AD21" s="820"/>
      <c r="AE21" s="445" t="s">
        <v>51</v>
      </c>
      <c r="AF21" s="488" t="s">
        <v>960</v>
      </c>
    </row>
    <row r="22" spans="1:32" ht="120.75" customHeight="1">
      <c r="A22" s="734"/>
      <c r="B22" s="711"/>
      <c r="C22" s="711"/>
      <c r="D22" s="779"/>
      <c r="E22" s="779"/>
      <c r="F22" s="435" t="s">
        <v>1081</v>
      </c>
      <c r="G22" s="100">
        <v>100200000</v>
      </c>
      <c r="H22" s="432" t="s">
        <v>903</v>
      </c>
      <c r="I22" s="432" t="s">
        <v>903</v>
      </c>
      <c r="J22" s="424" t="s">
        <v>3</v>
      </c>
      <c r="K22" s="426" t="s">
        <v>3</v>
      </c>
      <c r="L22" s="426" t="s">
        <v>3</v>
      </c>
      <c r="M22" s="426" t="s">
        <v>3</v>
      </c>
      <c r="N22" s="426" t="s">
        <v>3</v>
      </c>
      <c r="O22" s="426" t="s">
        <v>3</v>
      </c>
      <c r="P22" s="426" t="s">
        <v>3</v>
      </c>
      <c r="Q22" s="447" t="s">
        <v>3</v>
      </c>
      <c r="R22" s="238" t="s">
        <v>1082</v>
      </c>
      <c r="S22" s="459" t="s">
        <v>1083</v>
      </c>
      <c r="T22" s="146" t="s">
        <v>55</v>
      </c>
      <c r="U22" s="512">
        <v>3</v>
      </c>
      <c r="V22" s="512">
        <v>1</v>
      </c>
      <c r="W22" s="255" t="s">
        <v>1084</v>
      </c>
      <c r="X22" s="459" t="s">
        <v>10</v>
      </c>
      <c r="Y22" s="539">
        <v>44197</v>
      </c>
      <c r="Z22" s="539">
        <v>44561</v>
      </c>
      <c r="AA22" s="428" t="s">
        <v>12</v>
      </c>
      <c r="AB22" s="27">
        <v>100200000</v>
      </c>
      <c r="AC22" s="472" t="s">
        <v>903</v>
      </c>
      <c r="AD22" s="472" t="s">
        <v>903</v>
      </c>
      <c r="AE22" s="445" t="s">
        <v>51</v>
      </c>
      <c r="AF22" s="488" t="s">
        <v>960</v>
      </c>
    </row>
    <row r="23" spans="1:32" ht="25.5">
      <c r="A23" s="734"/>
      <c r="B23" s="711"/>
      <c r="C23" s="711"/>
      <c r="D23" s="779"/>
      <c r="E23" s="779"/>
      <c r="F23" s="435" t="s">
        <v>1085</v>
      </c>
      <c r="G23" s="100">
        <v>359159591</v>
      </c>
      <c r="H23" s="432" t="s">
        <v>903</v>
      </c>
      <c r="I23" s="432" t="s">
        <v>903</v>
      </c>
      <c r="J23" s="424" t="s">
        <v>3</v>
      </c>
      <c r="K23" s="426" t="s">
        <v>3</v>
      </c>
      <c r="L23" s="426" t="s">
        <v>3</v>
      </c>
      <c r="M23" s="426" t="s">
        <v>3</v>
      </c>
      <c r="N23" s="426" t="s">
        <v>3</v>
      </c>
      <c r="O23" s="426" t="s">
        <v>3</v>
      </c>
      <c r="P23" s="426" t="s">
        <v>3</v>
      </c>
      <c r="Q23" s="447" t="s">
        <v>3</v>
      </c>
      <c r="R23" s="145" t="s">
        <v>1086</v>
      </c>
      <c r="S23" s="459" t="s">
        <v>1087</v>
      </c>
      <c r="T23" s="146" t="s">
        <v>55</v>
      </c>
      <c r="U23" s="504">
        <v>1</v>
      </c>
      <c r="V23" s="459" t="s">
        <v>485</v>
      </c>
      <c r="W23" s="459" t="s">
        <v>485</v>
      </c>
      <c r="X23" s="459" t="s">
        <v>5</v>
      </c>
      <c r="Y23" s="539">
        <v>44317</v>
      </c>
      <c r="Z23" s="539">
        <v>44561</v>
      </c>
      <c r="AA23" s="428" t="s">
        <v>12</v>
      </c>
      <c r="AB23" s="27">
        <v>359159591</v>
      </c>
      <c r="AC23" s="472" t="s">
        <v>903</v>
      </c>
      <c r="AD23" s="472" t="s">
        <v>903</v>
      </c>
      <c r="AE23" s="445" t="s">
        <v>51</v>
      </c>
      <c r="AF23" s="488" t="s">
        <v>960</v>
      </c>
    </row>
    <row r="24" spans="1:32" ht="42.75" customHeight="1">
      <c r="A24" s="735"/>
      <c r="B24" s="1143"/>
      <c r="C24" s="1143"/>
      <c r="D24" s="1142"/>
      <c r="E24" s="1142"/>
      <c r="F24" s="140" t="s">
        <v>1088</v>
      </c>
      <c r="G24" s="254">
        <v>154500000</v>
      </c>
      <c r="H24" s="432" t="s">
        <v>903</v>
      </c>
      <c r="I24" s="432" t="s">
        <v>903</v>
      </c>
      <c r="J24" s="460" t="s">
        <v>3</v>
      </c>
      <c r="K24" s="461" t="s">
        <v>3</v>
      </c>
      <c r="L24" s="461" t="s">
        <v>3</v>
      </c>
      <c r="M24" s="461" t="s">
        <v>3</v>
      </c>
      <c r="N24" s="461" t="s">
        <v>3</v>
      </c>
      <c r="O24" s="461" t="s">
        <v>3</v>
      </c>
      <c r="P24" s="461" t="s">
        <v>3</v>
      </c>
      <c r="Q24" s="155" t="s">
        <v>3</v>
      </c>
      <c r="R24" s="147" t="s">
        <v>1089</v>
      </c>
      <c r="S24" s="477" t="s">
        <v>1090</v>
      </c>
      <c r="T24" s="24" t="s">
        <v>55</v>
      </c>
      <c r="U24" s="148">
        <v>3</v>
      </c>
      <c r="V24" s="459" t="s">
        <v>485</v>
      </c>
      <c r="W24" s="459" t="s">
        <v>485</v>
      </c>
      <c r="X24" s="477" t="s">
        <v>10</v>
      </c>
      <c r="Y24" s="94">
        <v>44228</v>
      </c>
      <c r="Z24" s="94">
        <v>44561</v>
      </c>
      <c r="AA24" s="454" t="s">
        <v>12</v>
      </c>
      <c r="AB24" s="149">
        <v>154500000</v>
      </c>
      <c r="AC24" s="35" t="s">
        <v>903</v>
      </c>
      <c r="AD24" s="35" t="s">
        <v>903</v>
      </c>
      <c r="AE24" s="462" t="s">
        <v>51</v>
      </c>
      <c r="AF24" s="489" t="s">
        <v>1091</v>
      </c>
    </row>
    <row r="25" spans="1:32">
      <c r="A25" s="37"/>
      <c r="B25" s="37"/>
      <c r="C25" s="37"/>
      <c r="D25" s="37"/>
      <c r="E25" s="37"/>
      <c r="F25" s="39"/>
      <c r="G25" s="150">
        <f>SUM(G13:G24)</f>
        <v>8000000000</v>
      </c>
      <c r="H25" s="150"/>
      <c r="I25" s="150"/>
      <c r="AB25" s="141">
        <f>SUM(AB13:AB24)</f>
        <v>8000000000</v>
      </c>
      <c r="AC25" s="141"/>
      <c r="AD25" s="141"/>
    </row>
    <row r="26" spans="1:32">
      <c r="A26" s="37"/>
      <c r="F26" s="39"/>
      <c r="G26" s="151"/>
      <c r="H26" s="151"/>
      <c r="I26" s="151"/>
      <c r="AB26" s="152"/>
      <c r="AC26" s="152"/>
      <c r="AD26" s="152"/>
    </row>
    <row r="27" spans="1:32">
      <c r="F27" s="39"/>
      <c r="G27" s="153"/>
      <c r="H27" s="153"/>
      <c r="I27" s="153"/>
      <c r="AB27" s="143"/>
      <c r="AC27" s="143"/>
      <c r="AD27" s="143"/>
    </row>
  </sheetData>
  <mergeCells count="75">
    <mergeCell ref="AB1:AE1"/>
    <mergeCell ref="B3:C3"/>
    <mergeCell ref="D3:AA3"/>
    <mergeCell ref="AN3:AO3"/>
    <mergeCell ref="AP3:AR3"/>
    <mergeCell ref="AP1:AR1"/>
    <mergeCell ref="B2:C2"/>
    <mergeCell ref="D2:AA2"/>
    <mergeCell ref="AB2:AE2"/>
    <mergeCell ref="AN2:AO2"/>
    <mergeCell ref="AP2:AR2"/>
    <mergeCell ref="AN1:AO1"/>
    <mergeCell ref="AB3:AE3"/>
    <mergeCell ref="A6:B6"/>
    <mergeCell ref="C6:G6"/>
    <mergeCell ref="R6:AF9"/>
    <mergeCell ref="A7:B7"/>
    <mergeCell ref="C7:G7"/>
    <mergeCell ref="A8:B8"/>
    <mergeCell ref="C8:G8"/>
    <mergeCell ref="A9:B9"/>
    <mergeCell ref="C9:G9"/>
    <mergeCell ref="AC13:AC15"/>
    <mergeCell ref="AD13:AD15"/>
    <mergeCell ref="A1:A3"/>
    <mergeCell ref="B1:C1"/>
    <mergeCell ref="D1:AA1"/>
    <mergeCell ref="A11:G11"/>
    <mergeCell ref="J11:Q11"/>
    <mergeCell ref="R11:AF11"/>
    <mergeCell ref="A5:B5"/>
    <mergeCell ref="C5:G5"/>
    <mergeCell ref="AE13:AE14"/>
    <mergeCell ref="AF13:AF14"/>
    <mergeCell ref="T13:T14"/>
    <mergeCell ref="U13:U14"/>
    <mergeCell ref="X13:X14"/>
    <mergeCell ref="Y13:Y14"/>
    <mergeCell ref="A13:A15"/>
    <mergeCell ref="B13:B15"/>
    <mergeCell ref="C13:C15"/>
    <mergeCell ref="D13:D15"/>
    <mergeCell ref="E13:E15"/>
    <mergeCell ref="AA17:AA18"/>
    <mergeCell ref="AA19:AA21"/>
    <mergeCell ref="AB13:AB15"/>
    <mergeCell ref="S13:S14"/>
    <mergeCell ref="R13:R14"/>
    <mergeCell ref="Z13:Z14"/>
    <mergeCell ref="AA13:AA14"/>
    <mergeCell ref="V13:V14"/>
    <mergeCell ref="W13:W14"/>
    <mergeCell ref="H17:H18"/>
    <mergeCell ref="H19:H21"/>
    <mergeCell ref="I17:I18"/>
    <mergeCell ref="I19:I21"/>
    <mergeCell ref="F19:F21"/>
    <mergeCell ref="G19:G21"/>
    <mergeCell ref="F17:F18"/>
    <mergeCell ref="A16:A24"/>
    <mergeCell ref="B16:B18"/>
    <mergeCell ref="C16:C18"/>
    <mergeCell ref="D16:D18"/>
    <mergeCell ref="G17:G18"/>
    <mergeCell ref="E16:E18"/>
    <mergeCell ref="E19:E24"/>
    <mergeCell ref="B19:B24"/>
    <mergeCell ref="C19:C24"/>
    <mergeCell ref="D19:D24"/>
    <mergeCell ref="AC16:AC18"/>
    <mergeCell ref="AC19:AC21"/>
    <mergeCell ref="AD16:AD18"/>
    <mergeCell ref="AD19:AD21"/>
    <mergeCell ref="AB19:AB21"/>
    <mergeCell ref="AB16:AB1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0"/>
  <sheetViews>
    <sheetView zoomScaleNormal="100" zoomScaleSheetLayoutView="70" workbookViewId="0">
      <selection activeCell="E24" sqref="E24"/>
    </sheetView>
  </sheetViews>
  <sheetFormatPr defaultColWidth="8.85546875" defaultRowHeight="12.75"/>
  <cols>
    <col min="1" max="1" width="43.140625" style="17" customWidth="1"/>
    <col min="2" max="2" width="48.42578125" style="18" customWidth="1"/>
    <col min="3" max="3" width="38.28515625" style="237" customWidth="1"/>
    <col min="4" max="6" width="17.42578125" style="18" customWidth="1"/>
    <col min="7" max="7" width="31.7109375" style="18" customWidth="1"/>
    <col min="8" max="8" width="19.85546875" style="18" customWidth="1"/>
    <col min="9" max="10" width="17.42578125" style="18" customWidth="1"/>
    <col min="11" max="11" width="29.7109375" style="18" customWidth="1"/>
    <col min="12" max="12" width="25.7109375" style="17" customWidth="1"/>
    <col min="13" max="15" width="9.42578125" style="17" customWidth="1"/>
    <col min="16" max="16384" width="8.85546875" style="17"/>
  </cols>
  <sheetData>
    <row r="1" spans="1:23" s="106" customFormat="1" ht="26.1" customHeight="1">
      <c r="A1" s="1155"/>
      <c r="B1" s="416" t="s">
        <v>57</v>
      </c>
      <c r="C1" s="585" t="s">
        <v>58</v>
      </c>
      <c r="D1" s="586"/>
      <c r="E1" s="586"/>
      <c r="F1" s="586"/>
      <c r="G1" s="586"/>
      <c r="H1" s="586"/>
      <c r="I1" s="586"/>
      <c r="J1" s="587"/>
      <c r="K1" s="408" t="s">
        <v>59</v>
      </c>
      <c r="L1" s="490" t="s">
        <v>60</v>
      </c>
      <c r="S1" s="592"/>
      <c r="T1" s="592"/>
      <c r="U1" s="591"/>
      <c r="V1" s="591"/>
      <c r="W1" s="591"/>
    </row>
    <row r="2" spans="1:23" s="106" customFormat="1" ht="26.1" customHeight="1">
      <c r="A2" s="1156"/>
      <c r="B2" s="416" t="s">
        <v>61</v>
      </c>
      <c r="C2" s="588" t="s">
        <v>62</v>
      </c>
      <c r="D2" s="589"/>
      <c r="E2" s="589"/>
      <c r="F2" s="589"/>
      <c r="G2" s="589"/>
      <c r="H2" s="589"/>
      <c r="I2" s="589"/>
      <c r="J2" s="590"/>
      <c r="K2" s="408" t="s">
        <v>63</v>
      </c>
      <c r="L2" s="490">
        <v>1</v>
      </c>
      <c r="S2" s="592"/>
      <c r="T2" s="592"/>
      <c r="U2" s="593"/>
      <c r="V2" s="593"/>
      <c r="W2" s="593"/>
    </row>
    <row r="3" spans="1:23" s="106" customFormat="1" ht="26.1" customHeight="1">
      <c r="A3" s="1157"/>
      <c r="B3" s="416" t="s">
        <v>64</v>
      </c>
      <c r="C3" s="588" t="s">
        <v>199</v>
      </c>
      <c r="D3" s="589"/>
      <c r="E3" s="589"/>
      <c r="F3" s="589"/>
      <c r="G3" s="589"/>
      <c r="H3" s="589"/>
      <c r="I3" s="589"/>
      <c r="J3" s="590"/>
      <c r="K3" s="408" t="s">
        <v>66</v>
      </c>
      <c r="L3" s="107">
        <v>43761</v>
      </c>
      <c r="S3" s="592"/>
      <c r="T3" s="592"/>
      <c r="U3" s="596"/>
      <c r="V3" s="593"/>
      <c r="W3" s="593"/>
    </row>
    <row r="4" spans="1:23" ht="18" customHeight="1">
      <c r="A4" s="36"/>
      <c r="B4" s="36"/>
      <c r="C4" s="36"/>
      <c r="D4" s="36"/>
      <c r="E4" s="36"/>
      <c r="F4" s="36"/>
      <c r="G4" s="36"/>
      <c r="H4" s="36"/>
      <c r="I4" s="36"/>
      <c r="J4" s="36"/>
      <c r="L4" s="36"/>
      <c r="M4" s="36"/>
      <c r="N4" s="36"/>
      <c r="O4" s="36"/>
      <c r="P4" s="36"/>
      <c r="Q4" s="36"/>
      <c r="S4" s="37"/>
      <c r="T4" s="37"/>
      <c r="U4" s="37"/>
      <c r="V4" s="37"/>
      <c r="W4" s="37"/>
    </row>
    <row r="5" spans="1:23" ht="8.25" customHeight="1">
      <c r="A5" s="41"/>
      <c r="B5" s="41"/>
      <c r="C5" s="41"/>
      <c r="D5" s="41"/>
      <c r="E5" s="41"/>
      <c r="F5" s="41"/>
      <c r="G5" s="41"/>
      <c r="H5" s="16"/>
      <c r="I5" s="16"/>
      <c r="J5" s="16"/>
      <c r="L5" s="16"/>
      <c r="M5" s="39"/>
      <c r="N5" s="39"/>
      <c r="O5" s="39"/>
      <c r="P5" s="39"/>
      <c r="Q5" s="39"/>
    </row>
    <row r="6" spans="1:23" ht="22.5" customHeight="1">
      <c r="A6" s="1165" t="s">
        <v>1092</v>
      </c>
      <c r="B6" s="604" t="s">
        <v>77</v>
      </c>
      <c r="C6" s="604"/>
      <c r="D6" s="604"/>
      <c r="E6" s="604"/>
      <c r="F6" s="604"/>
      <c r="G6" s="604"/>
      <c r="H6" s="604"/>
      <c r="I6" s="604"/>
      <c r="J6" s="604"/>
      <c r="K6" s="604"/>
      <c r="L6" s="604"/>
      <c r="M6" s="39"/>
      <c r="N6" s="39"/>
      <c r="O6" s="39"/>
      <c r="P6" s="39"/>
      <c r="Q6" s="39"/>
    </row>
    <row r="7" spans="1:23" ht="17.25" customHeight="1">
      <c r="A7" s="1166"/>
      <c r="B7" s="602" t="s">
        <v>1093</v>
      </c>
      <c r="C7" s="602" t="s">
        <v>93</v>
      </c>
      <c r="D7" s="602" t="s">
        <v>94</v>
      </c>
      <c r="E7" s="614" t="s">
        <v>95</v>
      </c>
      <c r="F7" s="575" t="s">
        <v>1094</v>
      </c>
      <c r="G7" s="575" t="s">
        <v>96</v>
      </c>
      <c r="H7" s="602" t="s">
        <v>1095</v>
      </c>
      <c r="I7" s="602" t="s">
        <v>98</v>
      </c>
      <c r="J7" s="602" t="s">
        <v>99</v>
      </c>
      <c r="K7" s="602" t="s">
        <v>1096</v>
      </c>
      <c r="L7" s="602" t="s">
        <v>103</v>
      </c>
    </row>
    <row r="8" spans="1:23">
      <c r="A8" s="1166"/>
      <c r="B8" s="608"/>
      <c r="C8" s="608"/>
      <c r="D8" s="608"/>
      <c r="E8" s="1167"/>
      <c r="F8" s="576"/>
      <c r="G8" s="576"/>
      <c r="H8" s="608"/>
      <c r="I8" s="608"/>
      <c r="J8" s="608"/>
      <c r="K8" s="608"/>
      <c r="L8" s="608"/>
    </row>
    <row r="9" spans="1:23" ht="42" customHeight="1">
      <c r="A9" s="1164" t="s">
        <v>1097</v>
      </c>
      <c r="B9" s="170" t="s">
        <v>1098</v>
      </c>
      <c r="C9" s="136" t="s">
        <v>1099</v>
      </c>
      <c r="D9" s="136" t="s">
        <v>55</v>
      </c>
      <c r="E9" s="136">
        <v>1</v>
      </c>
      <c r="F9" s="136"/>
      <c r="G9" s="136"/>
      <c r="H9" s="136" t="s">
        <v>10</v>
      </c>
      <c r="I9" s="165">
        <v>44198</v>
      </c>
      <c r="J9" s="165">
        <v>44561</v>
      </c>
      <c r="K9" s="427" t="s">
        <v>1100</v>
      </c>
      <c r="L9" s="506" t="s">
        <v>1101</v>
      </c>
    </row>
    <row r="10" spans="1:23" ht="42" customHeight="1">
      <c r="A10" s="1162"/>
      <c r="B10" s="541" t="s">
        <v>1102</v>
      </c>
      <c r="C10" s="512" t="s">
        <v>1103</v>
      </c>
      <c r="D10" s="512" t="s">
        <v>55</v>
      </c>
      <c r="E10" s="512">
        <v>12</v>
      </c>
      <c r="F10" s="512"/>
      <c r="G10" s="512"/>
      <c r="H10" s="512" t="s">
        <v>5</v>
      </c>
      <c r="I10" s="113">
        <v>44198</v>
      </c>
      <c r="J10" s="113">
        <v>44561</v>
      </c>
      <c r="K10" s="428" t="s">
        <v>1100</v>
      </c>
      <c r="L10" s="488" t="s">
        <v>1101</v>
      </c>
    </row>
    <row r="11" spans="1:23" s="236" customFormat="1" ht="62.25" customHeight="1">
      <c r="A11" s="1158" t="s">
        <v>1104</v>
      </c>
      <c r="B11" s="1159" t="s">
        <v>1105</v>
      </c>
      <c r="C11" s="402" t="s">
        <v>1106</v>
      </c>
      <c r="D11" s="402" t="s">
        <v>55</v>
      </c>
      <c r="E11" s="402">
        <v>2</v>
      </c>
      <c r="F11" s="402"/>
      <c r="G11" s="402"/>
      <c r="H11" s="402" t="s">
        <v>9</v>
      </c>
      <c r="I11" s="166">
        <v>44197</v>
      </c>
      <c r="J11" s="166">
        <v>44561</v>
      </c>
      <c r="K11" s="505" t="s">
        <v>1107</v>
      </c>
      <c r="L11" s="88" t="s">
        <v>1108</v>
      </c>
      <c r="M11" s="414"/>
      <c r="N11" s="414"/>
      <c r="O11" s="414"/>
      <c r="P11" s="414"/>
      <c r="Q11" s="414"/>
      <c r="R11" s="414"/>
      <c r="S11" s="414"/>
      <c r="T11" s="414"/>
      <c r="U11" s="414"/>
      <c r="V11" s="414"/>
      <c r="W11" s="414"/>
    </row>
    <row r="12" spans="1:23" ht="42" customHeight="1">
      <c r="A12" s="1158"/>
      <c r="B12" s="1159"/>
      <c r="C12" s="402" t="s">
        <v>1109</v>
      </c>
      <c r="D12" s="402" t="s">
        <v>55</v>
      </c>
      <c r="E12" s="402">
        <v>2</v>
      </c>
      <c r="F12" s="402"/>
      <c r="G12" s="402"/>
      <c r="H12" s="402" t="s">
        <v>9</v>
      </c>
      <c r="I12" s="166">
        <v>44197</v>
      </c>
      <c r="J12" s="166">
        <v>44561</v>
      </c>
      <c r="K12" s="505" t="s">
        <v>1107</v>
      </c>
      <c r="L12" s="88" t="s">
        <v>1108</v>
      </c>
    </row>
    <row r="13" spans="1:23" ht="42" customHeight="1">
      <c r="A13" s="1158"/>
      <c r="B13" s="541" t="s">
        <v>1110</v>
      </c>
      <c r="C13" s="512" t="s">
        <v>1111</v>
      </c>
      <c r="D13" s="512" t="s">
        <v>55</v>
      </c>
      <c r="E13" s="512">
        <v>1</v>
      </c>
      <c r="F13" s="512"/>
      <c r="G13" s="512"/>
      <c r="H13" s="459" t="s">
        <v>5</v>
      </c>
      <c r="I13" s="166">
        <v>44197</v>
      </c>
      <c r="J13" s="166">
        <v>44227</v>
      </c>
      <c r="K13" s="505" t="s">
        <v>1107</v>
      </c>
      <c r="L13" s="88" t="s">
        <v>926</v>
      </c>
    </row>
    <row r="14" spans="1:23" ht="42" customHeight="1">
      <c r="A14" s="1158"/>
      <c r="B14" s="541" t="s">
        <v>1112</v>
      </c>
      <c r="C14" s="512" t="s">
        <v>1113</v>
      </c>
      <c r="D14" s="512" t="s">
        <v>55</v>
      </c>
      <c r="E14" s="512">
        <v>1</v>
      </c>
      <c r="F14" s="512"/>
      <c r="G14" s="512"/>
      <c r="H14" s="459" t="s">
        <v>10</v>
      </c>
      <c r="I14" s="166">
        <v>44228</v>
      </c>
      <c r="J14" s="166">
        <v>44561</v>
      </c>
      <c r="K14" s="505" t="s">
        <v>1107</v>
      </c>
      <c r="L14" s="88" t="s">
        <v>926</v>
      </c>
    </row>
    <row r="15" spans="1:23" ht="42" customHeight="1">
      <c r="A15" s="1158"/>
      <c r="B15" s="541" t="s">
        <v>1114</v>
      </c>
      <c r="C15" s="512" t="s">
        <v>1115</v>
      </c>
      <c r="D15" s="512" t="s">
        <v>55</v>
      </c>
      <c r="E15" s="512">
        <v>1</v>
      </c>
      <c r="F15" s="512"/>
      <c r="G15" s="512"/>
      <c r="H15" s="459" t="s">
        <v>5</v>
      </c>
      <c r="I15" s="166">
        <v>44197</v>
      </c>
      <c r="J15" s="166">
        <v>44227</v>
      </c>
      <c r="K15" s="505" t="s">
        <v>1107</v>
      </c>
      <c r="L15" s="88" t="s">
        <v>926</v>
      </c>
    </row>
    <row r="16" spans="1:23" ht="42" customHeight="1">
      <c r="A16" s="1158"/>
      <c r="B16" s="541" t="s">
        <v>1116</v>
      </c>
      <c r="C16" s="512" t="s">
        <v>1117</v>
      </c>
      <c r="D16" s="512" t="s">
        <v>55</v>
      </c>
      <c r="E16" s="512">
        <v>1</v>
      </c>
      <c r="F16" s="512"/>
      <c r="G16" s="512"/>
      <c r="H16" s="512" t="s">
        <v>10</v>
      </c>
      <c r="I16" s="166">
        <v>44197</v>
      </c>
      <c r="J16" s="166">
        <v>44561</v>
      </c>
      <c r="K16" s="505" t="s">
        <v>1107</v>
      </c>
      <c r="L16" s="167" t="s">
        <v>926</v>
      </c>
    </row>
    <row r="17" spans="1:12" ht="42" customHeight="1">
      <c r="A17" s="1158"/>
      <c r="B17" s="541" t="s">
        <v>1118</v>
      </c>
      <c r="C17" s="459" t="s">
        <v>1119</v>
      </c>
      <c r="D17" s="512" t="s">
        <v>55</v>
      </c>
      <c r="E17" s="512">
        <v>1</v>
      </c>
      <c r="F17" s="512"/>
      <c r="G17" s="512"/>
      <c r="H17" s="459" t="s">
        <v>5</v>
      </c>
      <c r="I17" s="166">
        <v>44197</v>
      </c>
      <c r="J17" s="113">
        <v>44227</v>
      </c>
      <c r="K17" s="505" t="s">
        <v>1107</v>
      </c>
      <c r="L17" s="88" t="s">
        <v>926</v>
      </c>
    </row>
    <row r="18" spans="1:12" ht="42" customHeight="1">
      <c r="A18" s="1158"/>
      <c r="B18" s="109" t="s">
        <v>1120</v>
      </c>
      <c r="C18" s="459" t="s">
        <v>1121</v>
      </c>
      <c r="D18" s="459" t="s">
        <v>55</v>
      </c>
      <c r="E18" s="459">
        <v>12</v>
      </c>
      <c r="F18" s="459"/>
      <c r="G18" s="459"/>
      <c r="H18" s="459" t="s">
        <v>5</v>
      </c>
      <c r="I18" s="166">
        <v>44197</v>
      </c>
      <c r="J18" s="166">
        <v>44561</v>
      </c>
      <c r="K18" s="505" t="s">
        <v>1107</v>
      </c>
      <c r="L18" s="88" t="s">
        <v>1122</v>
      </c>
    </row>
    <row r="19" spans="1:12" ht="42" customHeight="1">
      <c r="A19" s="1158"/>
      <c r="B19" s="541" t="s">
        <v>1123</v>
      </c>
      <c r="C19" s="459" t="s">
        <v>1124</v>
      </c>
      <c r="D19" s="512" t="s">
        <v>595</v>
      </c>
      <c r="E19" s="114">
        <v>1</v>
      </c>
      <c r="F19" s="114"/>
      <c r="G19" s="114"/>
      <c r="H19" s="459" t="s">
        <v>5</v>
      </c>
      <c r="I19" s="166">
        <v>44197</v>
      </c>
      <c r="J19" s="166">
        <v>44561</v>
      </c>
      <c r="K19" s="505" t="s">
        <v>1107</v>
      </c>
      <c r="L19" s="88" t="s">
        <v>926</v>
      </c>
    </row>
    <row r="20" spans="1:12" ht="54.75" customHeight="1">
      <c r="A20" s="1160" t="s">
        <v>1125</v>
      </c>
      <c r="B20" s="541" t="s">
        <v>1126</v>
      </c>
      <c r="C20" s="512" t="s">
        <v>1127</v>
      </c>
      <c r="D20" s="512" t="s">
        <v>55</v>
      </c>
      <c r="E20" s="512">
        <v>4</v>
      </c>
      <c r="F20" s="512"/>
      <c r="G20" s="512"/>
      <c r="H20" s="512" t="s">
        <v>7</v>
      </c>
      <c r="I20" s="166">
        <v>44197</v>
      </c>
      <c r="J20" s="166">
        <v>44561</v>
      </c>
      <c r="K20" s="505" t="s">
        <v>1107</v>
      </c>
      <c r="L20" s="88" t="s">
        <v>960</v>
      </c>
    </row>
    <row r="21" spans="1:12" ht="54.75" customHeight="1">
      <c r="A21" s="1160"/>
      <c r="B21" s="541" t="s">
        <v>1128</v>
      </c>
      <c r="C21" s="512" t="s">
        <v>1129</v>
      </c>
      <c r="D21" s="512" t="s">
        <v>55</v>
      </c>
      <c r="E21" s="512">
        <v>11</v>
      </c>
      <c r="F21" s="512"/>
      <c r="G21" s="512"/>
      <c r="H21" s="512" t="s">
        <v>5</v>
      </c>
      <c r="I21" s="166">
        <v>44228</v>
      </c>
      <c r="J21" s="166">
        <v>44561</v>
      </c>
      <c r="K21" s="505" t="s">
        <v>1107</v>
      </c>
      <c r="L21" s="88" t="s">
        <v>960</v>
      </c>
    </row>
    <row r="22" spans="1:12" ht="81" customHeight="1">
      <c r="A22" s="1160"/>
      <c r="B22" s="171" t="s">
        <v>1130</v>
      </c>
      <c r="C22" s="402" t="s">
        <v>1131</v>
      </c>
      <c r="D22" s="402" t="s">
        <v>55</v>
      </c>
      <c r="E22" s="402">
        <v>8</v>
      </c>
      <c r="F22" s="402" t="s">
        <v>1132</v>
      </c>
      <c r="G22" s="258" t="s">
        <v>1133</v>
      </c>
      <c r="H22" s="402" t="s">
        <v>7</v>
      </c>
      <c r="I22" s="111">
        <v>44197</v>
      </c>
      <c r="J22" s="111">
        <v>44561</v>
      </c>
      <c r="K22" s="335" t="s">
        <v>1107</v>
      </c>
      <c r="L22" s="479" t="s">
        <v>960</v>
      </c>
    </row>
    <row r="23" spans="1:12" ht="59.25" customHeight="1">
      <c r="A23" s="1160"/>
      <c r="B23" s="171" t="s">
        <v>1134</v>
      </c>
      <c r="C23" s="402" t="s">
        <v>1135</v>
      </c>
      <c r="D23" s="402" t="s">
        <v>55</v>
      </c>
      <c r="E23" s="402">
        <v>2</v>
      </c>
      <c r="F23" s="402"/>
      <c r="G23" s="402"/>
      <c r="H23" s="402" t="s">
        <v>9</v>
      </c>
      <c r="I23" s="111">
        <v>44197</v>
      </c>
      <c r="J23" s="111">
        <v>44561</v>
      </c>
      <c r="K23" s="335" t="s">
        <v>1107</v>
      </c>
      <c r="L23" s="479" t="s">
        <v>960</v>
      </c>
    </row>
    <row r="24" spans="1:12" ht="42" customHeight="1">
      <c r="A24" s="1160"/>
      <c r="B24" s="171" t="s">
        <v>1136</v>
      </c>
      <c r="C24" s="512" t="s">
        <v>1137</v>
      </c>
      <c r="D24" s="512" t="s">
        <v>55</v>
      </c>
      <c r="E24" s="512">
        <v>1</v>
      </c>
      <c r="F24" s="512"/>
      <c r="G24" s="512"/>
      <c r="H24" s="512" t="s">
        <v>9</v>
      </c>
      <c r="I24" s="113">
        <v>44197</v>
      </c>
      <c r="J24" s="113" t="s">
        <v>1040</v>
      </c>
      <c r="K24" s="505" t="s">
        <v>1107</v>
      </c>
      <c r="L24" s="88" t="s">
        <v>960</v>
      </c>
    </row>
    <row r="25" spans="1:12" ht="42" customHeight="1">
      <c r="A25" s="1160"/>
      <c r="B25" s="171" t="s">
        <v>1138</v>
      </c>
      <c r="C25" s="512" t="s">
        <v>1139</v>
      </c>
      <c r="D25" s="512" t="s">
        <v>55</v>
      </c>
      <c r="E25" s="512">
        <v>1</v>
      </c>
      <c r="F25" s="512"/>
      <c r="G25" s="512"/>
      <c r="H25" s="512" t="s">
        <v>10</v>
      </c>
      <c r="I25" s="113">
        <v>44197</v>
      </c>
      <c r="J25" s="113">
        <v>44561</v>
      </c>
      <c r="K25" s="505" t="s">
        <v>1107</v>
      </c>
      <c r="L25" s="88" t="s">
        <v>960</v>
      </c>
    </row>
    <row r="26" spans="1:12" ht="42" customHeight="1">
      <c r="A26" s="1160"/>
      <c r="B26" s="541" t="s">
        <v>1140</v>
      </c>
      <c r="C26" s="512" t="s">
        <v>1141</v>
      </c>
      <c r="D26" s="512" t="s">
        <v>55</v>
      </c>
      <c r="E26" s="512">
        <v>1</v>
      </c>
      <c r="F26" s="512"/>
      <c r="G26" s="512"/>
      <c r="H26" s="512" t="s">
        <v>10</v>
      </c>
      <c r="I26" s="113">
        <v>44197</v>
      </c>
      <c r="J26" s="113">
        <v>44561</v>
      </c>
      <c r="K26" s="505" t="s">
        <v>1107</v>
      </c>
      <c r="L26" s="88" t="s">
        <v>960</v>
      </c>
    </row>
    <row r="27" spans="1:12" ht="42" customHeight="1">
      <c r="A27" s="1160"/>
      <c r="B27" s="541" t="s">
        <v>1142</v>
      </c>
      <c r="C27" s="512" t="s">
        <v>1143</v>
      </c>
      <c r="D27" s="512" t="s">
        <v>55</v>
      </c>
      <c r="E27" s="512">
        <v>1</v>
      </c>
      <c r="F27" s="512"/>
      <c r="G27" s="512"/>
      <c r="H27" s="512" t="s">
        <v>10</v>
      </c>
      <c r="I27" s="113">
        <v>44197</v>
      </c>
      <c r="J27" s="113">
        <v>44561</v>
      </c>
      <c r="K27" s="505" t="s">
        <v>1107</v>
      </c>
      <c r="L27" s="88" t="s">
        <v>960</v>
      </c>
    </row>
    <row r="28" spans="1:12" ht="42" customHeight="1">
      <c r="A28" s="1160"/>
      <c r="B28" s="541" t="s">
        <v>1144</v>
      </c>
      <c r="C28" s="512" t="s">
        <v>1145</v>
      </c>
      <c r="D28" s="512" t="s">
        <v>55</v>
      </c>
      <c r="E28" s="512">
        <v>4</v>
      </c>
      <c r="F28" s="512"/>
      <c r="G28" s="512"/>
      <c r="H28" s="512" t="s">
        <v>7</v>
      </c>
      <c r="I28" s="113">
        <v>44197</v>
      </c>
      <c r="J28" s="113">
        <v>44561</v>
      </c>
      <c r="K28" s="505" t="s">
        <v>1107</v>
      </c>
      <c r="L28" s="88" t="s">
        <v>949</v>
      </c>
    </row>
    <row r="29" spans="1:12" ht="42" customHeight="1">
      <c r="A29" s="169" t="s">
        <v>1146</v>
      </c>
      <c r="B29" s="109" t="s">
        <v>1147</v>
      </c>
      <c r="C29" s="459" t="s">
        <v>1148</v>
      </c>
      <c r="D29" s="459" t="s">
        <v>55</v>
      </c>
      <c r="E29" s="504">
        <v>12</v>
      </c>
      <c r="F29" s="504"/>
      <c r="G29" s="504"/>
      <c r="H29" s="459" t="s">
        <v>5</v>
      </c>
      <c r="I29" s="113">
        <v>44197</v>
      </c>
      <c r="J29" s="113">
        <v>44561</v>
      </c>
      <c r="K29" s="505" t="s">
        <v>1107</v>
      </c>
      <c r="L29" s="88" t="s">
        <v>949</v>
      </c>
    </row>
    <row r="30" spans="1:12" ht="45" customHeight="1">
      <c r="A30" s="169" t="s">
        <v>1149</v>
      </c>
      <c r="B30" s="171" t="s">
        <v>1150</v>
      </c>
      <c r="C30" s="402" t="s">
        <v>1151</v>
      </c>
      <c r="D30" s="402" t="s">
        <v>55</v>
      </c>
      <c r="E30" s="144">
        <v>1</v>
      </c>
      <c r="F30" s="144"/>
      <c r="G30" s="144"/>
      <c r="H30" s="402" t="s">
        <v>10</v>
      </c>
      <c r="I30" s="111">
        <v>44197</v>
      </c>
      <c r="J30" s="111">
        <v>44561</v>
      </c>
      <c r="K30" s="505" t="s">
        <v>1107</v>
      </c>
      <c r="L30" s="88" t="s">
        <v>949</v>
      </c>
    </row>
    <row r="31" spans="1:12" ht="45.75" customHeight="1">
      <c r="A31" s="1161" t="s">
        <v>1152</v>
      </c>
      <c r="B31" s="109" t="s">
        <v>1153</v>
      </c>
      <c r="C31" s="459" t="s">
        <v>1154</v>
      </c>
      <c r="D31" s="428" t="s">
        <v>55</v>
      </c>
      <c r="E31" s="439">
        <v>1</v>
      </c>
      <c r="F31" s="439"/>
      <c r="G31" s="439"/>
      <c r="H31" s="428" t="s">
        <v>10</v>
      </c>
      <c r="I31" s="116">
        <v>44200</v>
      </c>
      <c r="J31" s="116">
        <v>44561</v>
      </c>
      <c r="K31" s="428" t="s">
        <v>1100</v>
      </c>
      <c r="L31" s="488" t="s">
        <v>968</v>
      </c>
    </row>
    <row r="32" spans="1:12" ht="45.75" customHeight="1">
      <c r="A32" s="1161"/>
      <c r="B32" s="109" t="s">
        <v>1155</v>
      </c>
      <c r="C32" s="459" t="s">
        <v>1156</v>
      </c>
      <c r="D32" s="428" t="s">
        <v>56</v>
      </c>
      <c r="E32" s="168">
        <v>1</v>
      </c>
      <c r="F32" s="168"/>
      <c r="G32" s="168"/>
      <c r="H32" s="428" t="s">
        <v>10</v>
      </c>
      <c r="I32" s="116">
        <v>44200</v>
      </c>
      <c r="J32" s="116">
        <v>44561</v>
      </c>
      <c r="K32" s="428" t="s">
        <v>1100</v>
      </c>
      <c r="L32" s="488" t="s">
        <v>968</v>
      </c>
    </row>
    <row r="33" spans="1:12" ht="45.75" customHeight="1">
      <c r="A33" s="1161"/>
      <c r="B33" s="109" t="s">
        <v>1157</v>
      </c>
      <c r="C33" s="428" t="s">
        <v>1158</v>
      </c>
      <c r="D33" s="428" t="s">
        <v>55</v>
      </c>
      <c r="E33" s="439">
        <v>1</v>
      </c>
      <c r="F33" s="439"/>
      <c r="G33" s="439"/>
      <c r="H33" s="428" t="s">
        <v>10</v>
      </c>
      <c r="I33" s="116">
        <v>44200</v>
      </c>
      <c r="J33" s="116">
        <v>44561</v>
      </c>
      <c r="K33" s="428" t="s">
        <v>1100</v>
      </c>
      <c r="L33" s="488" t="s">
        <v>968</v>
      </c>
    </row>
    <row r="34" spans="1:12" ht="45.75" customHeight="1">
      <c r="A34" s="1161"/>
      <c r="B34" s="109" t="s">
        <v>1159</v>
      </c>
      <c r="C34" s="459" t="s">
        <v>1160</v>
      </c>
      <c r="D34" s="428" t="s">
        <v>55</v>
      </c>
      <c r="E34" s="439">
        <v>1</v>
      </c>
      <c r="F34" s="439"/>
      <c r="G34" s="439"/>
      <c r="H34" s="428" t="s">
        <v>10</v>
      </c>
      <c r="I34" s="116">
        <v>44200</v>
      </c>
      <c r="J34" s="116">
        <v>44561</v>
      </c>
      <c r="K34" s="428" t="s">
        <v>1100</v>
      </c>
      <c r="L34" s="488" t="s">
        <v>968</v>
      </c>
    </row>
    <row r="35" spans="1:12" ht="45.75" customHeight="1">
      <c r="A35" s="1161"/>
      <c r="B35" s="109" t="s">
        <v>1161</v>
      </c>
      <c r="C35" s="459" t="s">
        <v>1156</v>
      </c>
      <c r="D35" s="428" t="s">
        <v>56</v>
      </c>
      <c r="E35" s="168">
        <v>1</v>
      </c>
      <c r="F35" s="168"/>
      <c r="G35" s="168"/>
      <c r="H35" s="428" t="s">
        <v>10</v>
      </c>
      <c r="I35" s="116">
        <v>44200</v>
      </c>
      <c r="J35" s="116">
        <v>44561</v>
      </c>
      <c r="K35" s="428" t="s">
        <v>1100</v>
      </c>
      <c r="L35" s="488" t="s">
        <v>968</v>
      </c>
    </row>
    <row r="36" spans="1:12" ht="45.75" customHeight="1">
      <c r="A36" s="1161"/>
      <c r="B36" s="109" t="s">
        <v>1162</v>
      </c>
      <c r="C36" s="428" t="s">
        <v>1158</v>
      </c>
      <c r="D36" s="428" t="s">
        <v>55</v>
      </c>
      <c r="E36" s="439">
        <v>1</v>
      </c>
      <c r="F36" s="439"/>
      <c r="G36" s="439"/>
      <c r="H36" s="428" t="s">
        <v>10</v>
      </c>
      <c r="I36" s="116">
        <v>44200</v>
      </c>
      <c r="J36" s="116">
        <v>44561</v>
      </c>
      <c r="K36" s="428" t="s">
        <v>1100</v>
      </c>
      <c r="L36" s="488" t="s">
        <v>968</v>
      </c>
    </row>
    <row r="37" spans="1:12" ht="45.75" customHeight="1">
      <c r="A37" s="1161"/>
      <c r="B37" s="109" t="s">
        <v>1163</v>
      </c>
      <c r="C37" s="428" t="s">
        <v>1164</v>
      </c>
      <c r="D37" s="428" t="s">
        <v>55</v>
      </c>
      <c r="E37" s="439">
        <v>1</v>
      </c>
      <c r="F37" s="439"/>
      <c r="G37" s="439"/>
      <c r="H37" s="428" t="s">
        <v>10</v>
      </c>
      <c r="I37" s="116">
        <v>44200</v>
      </c>
      <c r="J37" s="116">
        <v>44561</v>
      </c>
      <c r="K37" s="428" t="s">
        <v>1100</v>
      </c>
      <c r="L37" s="488" t="s">
        <v>968</v>
      </c>
    </row>
    <row r="38" spans="1:12" s="236" customFormat="1" ht="57" customHeight="1">
      <c r="A38" s="1162" t="s">
        <v>1165</v>
      </c>
      <c r="B38" s="101" t="s">
        <v>1166</v>
      </c>
      <c r="C38" s="428" t="s">
        <v>1167</v>
      </c>
      <c r="D38" s="428" t="s">
        <v>55</v>
      </c>
      <c r="E38" s="428">
        <v>1</v>
      </c>
      <c r="F38" s="428"/>
      <c r="G38" s="428"/>
      <c r="H38" s="428" t="s">
        <v>10</v>
      </c>
      <c r="I38" s="116">
        <v>44197</v>
      </c>
      <c r="J38" s="116">
        <v>44561</v>
      </c>
      <c r="K38" s="445" t="s">
        <v>1107</v>
      </c>
      <c r="L38" s="488" t="s">
        <v>1011</v>
      </c>
    </row>
    <row r="39" spans="1:12" ht="42.75" customHeight="1">
      <c r="A39" s="1162"/>
      <c r="B39" s="101" t="s">
        <v>1168</v>
      </c>
      <c r="C39" s="428" t="s">
        <v>1169</v>
      </c>
      <c r="D39" s="428" t="s">
        <v>55</v>
      </c>
      <c r="E39" s="428">
        <v>11</v>
      </c>
      <c r="F39" s="428"/>
      <c r="G39" s="428"/>
      <c r="H39" s="428" t="s">
        <v>5</v>
      </c>
      <c r="I39" s="116">
        <v>43876</v>
      </c>
      <c r="J39" s="116">
        <v>44561</v>
      </c>
      <c r="K39" s="445" t="s">
        <v>1107</v>
      </c>
      <c r="L39" s="488" t="s">
        <v>1011</v>
      </c>
    </row>
    <row r="40" spans="1:12" ht="57" customHeight="1">
      <c r="A40" s="1163"/>
      <c r="B40" s="172" t="s">
        <v>1170</v>
      </c>
      <c r="C40" s="454" t="s">
        <v>1171</v>
      </c>
      <c r="D40" s="454" t="s">
        <v>55</v>
      </c>
      <c r="E40" s="454">
        <v>3</v>
      </c>
      <c r="F40" s="454"/>
      <c r="G40" s="454"/>
      <c r="H40" s="454" t="s">
        <v>7</v>
      </c>
      <c r="I40" s="120">
        <v>44197</v>
      </c>
      <c r="J40" s="120">
        <v>44561</v>
      </c>
      <c r="K40" s="462" t="s">
        <v>1107</v>
      </c>
      <c r="L40" s="489" t="s">
        <v>1011</v>
      </c>
    </row>
  </sheetData>
  <mergeCells count="29">
    <mergeCell ref="A20:A28"/>
    <mergeCell ref="A31:A37"/>
    <mergeCell ref="A38:A40"/>
    <mergeCell ref="A9:A10"/>
    <mergeCell ref="K7:K8"/>
    <mergeCell ref="A6:A8"/>
    <mergeCell ref="B6:L6"/>
    <mergeCell ref="J7:J8"/>
    <mergeCell ref="F7:F8"/>
    <mergeCell ref="G7:G8"/>
    <mergeCell ref="B7:B8"/>
    <mergeCell ref="C7:C8"/>
    <mergeCell ref="D7:D8"/>
    <mergeCell ref="E7:E8"/>
    <mergeCell ref="H7:H8"/>
    <mergeCell ref="I7:I8"/>
    <mergeCell ref="A1:A3"/>
    <mergeCell ref="S1:T1"/>
    <mergeCell ref="S3:T3"/>
    <mergeCell ref="U1:W1"/>
    <mergeCell ref="A11:A19"/>
    <mergeCell ref="B11:B12"/>
    <mergeCell ref="L7:L8"/>
    <mergeCell ref="S2:T2"/>
    <mergeCell ref="U3:W3"/>
    <mergeCell ref="C1:J1"/>
    <mergeCell ref="C2:J2"/>
    <mergeCell ref="C3:J3"/>
    <mergeCell ref="U2:W2"/>
  </mergeCells>
  <pageMargins left="0.70866141732283472" right="0.70866141732283472" top="0.74803149606299213" bottom="0.74803149606299213" header="0.31496062992125984" footer="0.31496062992125984"/>
  <pageSetup scale="42"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'D:\Desktop\CUARENTENA\PLAN DE ACCIÓN 2021\Secretaría General\[FORMULACIÓN PLAN DE ACCIÓN 2021  - Oficina Inspector Gestión Tierras.xlsx]Hoja2'!#REF!</xm:f>
          </x14:formula1>
          <xm:sqref>H31:H37 D31:D37</xm:sqref>
        </x14:dataValidation>
        <x14:dataValidation type="list" allowBlank="1" showInputMessage="1" showErrorMessage="1" xr:uid="{00000000-0002-0000-0A00-000001000000}">
          <x14:formula1>
            <xm:f>'D:\Desktop\CUARENTENA\PLAN DE ACCIÓN 2021\Secretaría General\[FORMULACIÓN PLAN DE ACCIÓN 2021 - Oficina de Control Interno.xlsx]Hoja2'!#REF!</xm:f>
          </x14:formula1>
          <xm:sqref>D38:D40 H38:H40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Paola Blanco Nuñez</dc:creator>
  <cp:keywords/>
  <dc:description/>
  <cp:lastModifiedBy>Usuario invitado</cp:lastModifiedBy>
  <cp:revision/>
  <dcterms:created xsi:type="dcterms:W3CDTF">2019-10-23T16:05:25Z</dcterms:created>
  <dcterms:modified xsi:type="dcterms:W3CDTF">2021-09-23T06:10:03Z</dcterms:modified>
  <cp:category/>
  <cp:contentStatus/>
</cp:coreProperties>
</file>